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2882" documentId="120_{AA1D92CC-476E-4637-AABD-D017209DB7F4}" xr6:coauthVersionLast="47" xr6:coauthVersionMax="47" xr10:uidLastSave="{78184862-4401-4DE6-B1F8-E31B7CEB5850}"/>
  <bookViews>
    <workbookView xWindow="-108" yWindow="-108" windowWidth="23256" windowHeight="13896" tabRatio="772" xr2:uid="{46D7A30E-1813-4717-885F-2E9DF702069B}"/>
  </bookViews>
  <sheets>
    <sheet name="Contacts" sheetId="52" r:id="rId1"/>
    <sheet name="Index" sheetId="53" r:id="rId2"/>
    <sheet name="Financial indicators" sheetId="54" r:id="rId3"/>
    <sheet name="Reconcilations" sheetId="55" r:id="rId4"/>
    <sheet name="Operating indicators" sheetId="56" r:id="rId5"/>
    <sheet name="Key financial indicators" sheetId="70" r:id="rId6"/>
    <sheet name="Quarterly summary" sheetId="61" r:id="rId7"/>
    <sheet name="Green Capacities" sheetId="58" r:id="rId8"/>
    <sheet name="Networks" sheetId="57" r:id="rId9"/>
    <sheet name="Reserve Capacities" sheetId="59" r:id="rId10"/>
    <sheet name="Customers &amp; Solutions" sheetId="60" r:id="rId11"/>
    <sheet name="Statement of financial position" sheetId="62" r:id="rId12"/>
    <sheet name="Statement of profit or loss" sheetId="63" r:id="rId13"/>
    <sheet name="Statement of cash flows" sheetId="64" r:id="rId14"/>
    <sheet name="Asset book&gt;&gt;" sheetId="35" r:id="rId15"/>
    <sheet name="Wind &amp; Solar" sheetId="39" r:id="rId16"/>
    <sheet name="Hydro" sheetId="42" r:id="rId17"/>
    <sheet name="Bio&amp;WtE" sheetId="43" r:id="rId18"/>
    <sheet name="Hedging levels" sheetId="69" r:id="rId19"/>
    <sheet name="Natural Gas" sheetId="41" r:id="rId20"/>
    <sheet name="Historical data&gt;&gt;" sheetId="50" r:id="rId21"/>
    <sheet name="Wind &amp; Solar data" sheetId="46" r:id="rId22"/>
    <sheet name="Hydro data" sheetId="48" r:id="rId23"/>
    <sheet name="Bio&amp;WtE data" sheetId="49" r:id="rId24"/>
    <sheet name="Natural gas data" sheetId="51" r:id="rId25"/>
    <sheet name="Business environment" sheetId="38" r:id="rId26"/>
    <sheet name="Legal notice" sheetId="65" r:id="rId27"/>
  </sheets>
  <definedNames>
    <definedName name="_Hlk79167041" localSheetId="6">'Quarterly summary'!#REF!</definedName>
    <definedName name="_Toc64472300" localSheetId="2">'Financial indicators'!#REF!</definedName>
    <definedName name="K" localSheetId="5">#REF!</definedName>
  </definedNames>
  <calcPr calcId="191029" calcMode="autoNoTable" iterate="1" iterateCount="1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49" l="1"/>
  <c r="D9" i="49"/>
  <c r="E9" i="49"/>
  <c r="F9" i="49"/>
  <c r="M22" i="39"/>
  <c r="M14" i="39"/>
  <c r="H12" i="39" l="1"/>
  <c r="J8" i="43"/>
  <c r="I8" i="43"/>
  <c r="U14" i="49"/>
  <c r="J7" i="43" s="1"/>
  <c r="V14" i="49"/>
  <c r="G12" i="43"/>
  <c r="H12" i="43"/>
  <c r="B14" i="49"/>
  <c r="B9" i="49"/>
  <c r="I10" i="49"/>
  <c r="D18" i="38" l="1"/>
  <c r="D16" i="38"/>
  <c r="D17" i="38"/>
  <c r="D13" i="38"/>
  <c r="D14" i="38"/>
  <c r="D11" i="38"/>
  <c r="D7" i="38"/>
  <c r="D8" i="38"/>
  <c r="D9" i="38"/>
  <c r="D10" i="38"/>
  <c r="D6" i="38"/>
  <c r="L6" i="41"/>
  <c r="K6" i="41"/>
  <c r="H6" i="41"/>
  <c r="B28" i="51"/>
  <c r="B16" i="51"/>
  <c r="B14" i="51"/>
  <c r="B12" i="51"/>
  <c r="B8" i="51"/>
  <c r="B10" i="51" s="1"/>
  <c r="I10" i="51"/>
  <c r="O7" i="43" l="1"/>
  <c r="O6" i="43"/>
  <c r="K7" i="43"/>
  <c r="K6" i="43"/>
  <c r="I7" i="43"/>
  <c r="I6" i="43"/>
  <c r="K10" i="43" l="1"/>
  <c r="B23" i="49"/>
  <c r="B22" i="49"/>
  <c r="I20" i="49"/>
  <c r="I16" i="49"/>
  <c r="B15" i="49"/>
  <c r="B18" i="49"/>
  <c r="B19" i="49"/>
  <c r="B12" i="49"/>
  <c r="B13" i="49"/>
  <c r="B8" i="49"/>
  <c r="B7" i="49"/>
  <c r="B16" i="49" l="1"/>
  <c r="B10" i="49"/>
  <c r="I24" i="49"/>
  <c r="B24" i="49"/>
  <c r="B20" i="49"/>
  <c r="I7" i="42"/>
  <c r="I6" i="42"/>
  <c r="J6" i="42" s="1"/>
  <c r="I10" i="48"/>
  <c r="G22" i="39"/>
  <c r="K22" i="39"/>
  <c r="B8" i="48" l="1"/>
  <c r="B12" i="48" s="1"/>
  <c r="I12" i="48"/>
  <c r="B9" i="48"/>
  <c r="B13" i="48" s="1"/>
  <c r="I13" i="48"/>
  <c r="B10" i="48" l="1"/>
  <c r="L11" i="39" l="1"/>
  <c r="L10" i="39"/>
  <c r="L9" i="39"/>
  <c r="L8" i="39"/>
  <c r="L6" i="39"/>
  <c r="H10" i="39"/>
  <c r="H9" i="39"/>
  <c r="H8" i="39"/>
  <c r="H7" i="39"/>
  <c r="H6" i="39"/>
  <c r="H14" i="39" s="1"/>
  <c r="I14" i="39" s="1"/>
  <c r="H11" i="39"/>
  <c r="I13" i="39"/>
  <c r="G14" i="39"/>
  <c r="J25" i="46" l="1"/>
  <c r="K14" i="39"/>
  <c r="B28" i="46"/>
  <c r="B29" i="46"/>
  <c r="B30" i="46"/>
  <c r="B31" i="46"/>
  <c r="B32" i="46"/>
  <c r="B33" i="46"/>
  <c r="B27" i="46"/>
  <c r="I18" i="46" l="1"/>
  <c r="I19" i="46"/>
  <c r="I20" i="46"/>
  <c r="I21" i="46"/>
  <c r="I22" i="46"/>
  <c r="I23" i="46"/>
  <c r="I17" i="46"/>
  <c r="J15" i="46"/>
  <c r="B8" i="46"/>
  <c r="B18" i="46" s="1"/>
  <c r="B9" i="46"/>
  <c r="B19" i="46" s="1"/>
  <c r="B10" i="46"/>
  <c r="B20" i="46" s="1"/>
  <c r="B11" i="46"/>
  <c r="B21" i="46" s="1"/>
  <c r="B12" i="46"/>
  <c r="B22" i="46" s="1"/>
  <c r="B13" i="46"/>
  <c r="B23" i="46" s="1"/>
  <c r="B14" i="46"/>
  <c r="I15" i="46" l="1"/>
  <c r="B7" i="46"/>
  <c r="C14" i="46"/>
  <c r="D14" i="46"/>
  <c r="E14" i="46"/>
  <c r="F14" i="46"/>
  <c r="B15" i="46" l="1"/>
  <c r="B17" i="46"/>
  <c r="G19" i="46" l="1"/>
  <c r="G20" i="46"/>
  <c r="G21" i="46"/>
  <c r="AC25" i="46" l="1" a="1"/>
  <c r="AC25" i="46" s="1"/>
  <c r="AB25" i="46" a="1"/>
  <c r="AB25" i="46" s="1"/>
  <c r="AA25" i="46" a="1"/>
  <c r="AA25" i="46" s="1"/>
  <c r="Z25" i="46" a="1"/>
  <c r="Z25" i="46" s="1"/>
  <c r="Y25" i="46" a="1"/>
  <c r="Y25" i="46" s="1"/>
  <c r="X25" i="46" a="1"/>
  <c r="X25" i="46" s="1"/>
  <c r="W25" i="46" a="1"/>
  <c r="W25" i="46" s="1"/>
  <c r="V25" i="46" a="1"/>
  <c r="V25" i="46" s="1"/>
  <c r="R25" i="46" a="1"/>
  <c r="R25" i="46" s="1"/>
  <c r="U25" i="46" a="1"/>
  <c r="U25" i="46" s="1"/>
  <c r="T25" i="46" a="1"/>
  <c r="T25" i="46" s="1"/>
  <c r="S25" i="46" a="1"/>
  <c r="S25" i="46" s="1"/>
  <c r="Q25" i="46" a="1"/>
  <c r="Q25" i="46" s="1"/>
  <c r="P25" i="46" a="1"/>
  <c r="P25" i="46" s="1"/>
  <c r="O25" i="46" a="1"/>
  <c r="O25" i="46" s="1"/>
  <c r="N25" i="46" a="1"/>
  <c r="N25" i="46" s="1"/>
  <c r="M25" i="46" a="1"/>
  <c r="M25" i="46" s="1"/>
  <c r="L25" i="46" a="1"/>
  <c r="L25" i="46" s="1"/>
  <c r="K25" i="46" a="1"/>
  <c r="K25" i="46" s="1"/>
  <c r="I12" i="39" l="1"/>
  <c r="R18" i="46" l="1"/>
  <c r="C13" i="46" l="1"/>
  <c r="C23" i="46" s="1"/>
  <c r="C14" i="51" l="1"/>
  <c r="J10" i="51"/>
  <c r="C16" i="51"/>
  <c r="C12" i="51"/>
  <c r="C8" i="51"/>
  <c r="C10" i="51" s="1"/>
  <c r="J22" i="46" l="1"/>
  <c r="J24" i="49" l="1"/>
  <c r="J20" i="49"/>
  <c r="J16" i="49"/>
  <c r="J10" i="49"/>
  <c r="C23" i="49" l="1"/>
  <c r="C22" i="49"/>
  <c r="C19" i="49"/>
  <c r="C18" i="49"/>
  <c r="C15" i="49"/>
  <c r="C13" i="49"/>
  <c r="C12" i="49"/>
  <c r="C8" i="49"/>
  <c r="C7" i="49"/>
  <c r="J12" i="48"/>
  <c r="J13" i="48"/>
  <c r="J10" i="48"/>
  <c r="C9" i="48"/>
  <c r="C13" i="48" s="1"/>
  <c r="C8" i="48"/>
  <c r="C12" i="48" s="1"/>
  <c r="J23" i="46"/>
  <c r="C10" i="49" l="1"/>
  <c r="C28" i="46"/>
  <c r="C29" i="46"/>
  <c r="C30" i="46"/>
  <c r="C31" i="46"/>
  <c r="C32" i="46"/>
  <c r="C27" i="46"/>
  <c r="J17" i="46"/>
  <c r="J18" i="46"/>
  <c r="J19" i="46"/>
  <c r="J20" i="46"/>
  <c r="J21" i="46"/>
  <c r="C8" i="46"/>
  <c r="C18" i="46" s="1"/>
  <c r="C9" i="46"/>
  <c r="C19" i="46" s="1"/>
  <c r="C10" i="46"/>
  <c r="C20" i="46" s="1"/>
  <c r="C11" i="46"/>
  <c r="C21" i="46" s="1"/>
  <c r="C12" i="46"/>
  <c r="C22" i="46" s="1"/>
  <c r="C7" i="46"/>
  <c r="F15" i="61"/>
  <c r="C15" i="46" l="1"/>
  <c r="C17" i="46"/>
  <c r="G8" i="48" l="1"/>
  <c r="G9" i="48"/>
  <c r="G10" i="48" l="1"/>
  <c r="K10" i="51"/>
  <c r="L10" i="51"/>
  <c r="K10" i="49"/>
  <c r="K24" i="49"/>
  <c r="K20" i="49"/>
  <c r="K16" i="49"/>
  <c r="P10" i="42"/>
  <c r="H10" i="42"/>
  <c r="J7" i="42"/>
  <c r="K13" i="48"/>
  <c r="K12" i="48"/>
  <c r="K22" i="46"/>
  <c r="K21" i="46"/>
  <c r="K20" i="46"/>
  <c r="K19" i="46"/>
  <c r="K18" i="46"/>
  <c r="K17" i="46"/>
  <c r="K10" i="48"/>
  <c r="I6" i="39" l="1"/>
  <c r="K15" i="46" l="1"/>
  <c r="H10" i="43" l="1"/>
  <c r="G10" i="43"/>
  <c r="L24" i="49" l="1"/>
  <c r="L20" i="49"/>
  <c r="L13" i="48"/>
  <c r="I11" i="39"/>
  <c r="L16" i="49" l="1"/>
  <c r="C16" i="49"/>
  <c r="L10" i="49"/>
  <c r="L10" i="48"/>
  <c r="L12" i="48"/>
  <c r="L18" i="46" l="1"/>
  <c r="L17" i="46"/>
  <c r="L22" i="46" l="1"/>
  <c r="L19" i="46" l="1"/>
  <c r="L21" i="46" l="1"/>
  <c r="L20" i="46" l="1"/>
  <c r="L15" i="46"/>
  <c r="P22" i="46" l="1"/>
  <c r="M17" i="46" l="1"/>
  <c r="F18" i="38" l="1"/>
  <c r="C28" i="51" l="1"/>
  <c r="M10" i="51"/>
  <c r="M10" i="49" l="1"/>
  <c r="M16" i="49"/>
  <c r="M20" i="49"/>
  <c r="M24" i="49"/>
  <c r="C24" i="49" l="1"/>
  <c r="C20" i="49"/>
  <c r="M13" i="48" l="1"/>
  <c r="M12" i="48"/>
  <c r="M10" i="48"/>
  <c r="C10" i="48" l="1"/>
  <c r="D32" i="46" l="1"/>
  <c r="E32" i="46"/>
  <c r="F32" i="46"/>
  <c r="N15" i="46"/>
  <c r="O15" i="46"/>
  <c r="P15" i="46"/>
  <c r="Q15" i="46"/>
  <c r="R15" i="46"/>
  <c r="S15" i="46"/>
  <c r="T15" i="46"/>
  <c r="U15" i="46"/>
  <c r="V15" i="46"/>
  <c r="W15" i="46"/>
  <c r="X15" i="46"/>
  <c r="Y15" i="46"/>
  <c r="Z15" i="46"/>
  <c r="AA15" i="46"/>
  <c r="AB15" i="46"/>
  <c r="AC15" i="46"/>
  <c r="D13" i="46"/>
  <c r="E13" i="46"/>
  <c r="F13" i="46"/>
  <c r="M20" i="46" l="1"/>
  <c r="M22" i="46"/>
  <c r="M18" i="46" l="1"/>
  <c r="M19" i="46"/>
  <c r="M15" i="46" l="1"/>
  <c r="M21" i="46"/>
  <c r="D12" i="51" l="1"/>
  <c r="D16" i="51" l="1"/>
  <c r="N14" i="51"/>
  <c r="D31" i="46" l="1"/>
  <c r="D30" i="46"/>
  <c r="D29" i="46"/>
  <c r="D28" i="46"/>
  <c r="D27" i="46"/>
  <c r="N10" i="51" l="1"/>
  <c r="D8" i="51"/>
  <c r="D10" i="51" s="1"/>
  <c r="D22" i="49"/>
  <c r="D18" i="49"/>
  <c r="D13" i="49"/>
  <c r="D7" i="49"/>
  <c r="N24" i="49" l="1"/>
  <c r="D23" i="49"/>
  <c r="N20" i="49"/>
  <c r="D19" i="49"/>
  <c r="N16" i="49"/>
  <c r="D15" i="49"/>
  <c r="D12" i="49"/>
  <c r="N10" i="49"/>
  <c r="D8" i="49"/>
  <c r="D9" i="48"/>
  <c r="D8" i="48"/>
  <c r="D13" i="48" l="1"/>
  <c r="D12" i="48"/>
  <c r="N13" i="48"/>
  <c r="N12" i="48"/>
  <c r="N10" i="48"/>
  <c r="N17" i="46" l="1"/>
  <c r="N18" i="46"/>
  <c r="N19" i="46"/>
  <c r="N20" i="46"/>
  <c r="N21" i="46"/>
  <c r="N22" i="46"/>
  <c r="D8" i="46"/>
  <c r="D18" i="46" s="1"/>
  <c r="D9" i="46"/>
  <c r="D19" i="46" s="1"/>
  <c r="D10" i="46"/>
  <c r="D20" i="46" s="1"/>
  <c r="D11" i="46"/>
  <c r="D21" i="46" s="1"/>
  <c r="D12" i="46"/>
  <c r="D22" i="46" s="1"/>
  <c r="D7" i="46"/>
  <c r="P14" i="51"/>
  <c r="Q14" i="51"/>
  <c r="Y14" i="51"/>
  <c r="X14" i="51"/>
  <c r="W14" i="51"/>
  <c r="V14" i="51"/>
  <c r="U14" i="51"/>
  <c r="T14" i="51"/>
  <c r="S14" i="51"/>
  <c r="R14" i="51"/>
  <c r="F12" i="51"/>
  <c r="E12" i="51"/>
  <c r="O10" i="51"/>
  <c r="E8" i="51"/>
  <c r="E10" i="51" s="1"/>
  <c r="F8" i="51"/>
  <c r="F10" i="51" s="1"/>
  <c r="P10" i="51"/>
  <c r="Q10" i="51"/>
  <c r="S10" i="51"/>
  <c r="T10" i="51"/>
  <c r="U10" i="51"/>
  <c r="W10" i="51"/>
  <c r="Y10" i="51"/>
  <c r="X10" i="51"/>
  <c r="V10" i="51"/>
  <c r="R10" i="51"/>
  <c r="G12" i="48"/>
  <c r="G13" i="48"/>
  <c r="O13" i="48"/>
  <c r="O12" i="48"/>
  <c r="P13" i="48"/>
  <c r="Q13" i="48"/>
  <c r="R13" i="48"/>
  <c r="S13" i="48"/>
  <c r="T13" i="48"/>
  <c r="U13" i="48"/>
  <c r="V13" i="48"/>
  <c r="W13" i="48"/>
  <c r="X13" i="48"/>
  <c r="Y13" i="48"/>
  <c r="Z13" i="48"/>
  <c r="AA13" i="48"/>
  <c r="AB13" i="48"/>
  <c r="AC13" i="48"/>
  <c r="AC12" i="48"/>
  <c r="AB12" i="48"/>
  <c r="AA12" i="48"/>
  <c r="Z12" i="48"/>
  <c r="Y12" i="48"/>
  <c r="X12" i="48"/>
  <c r="W12" i="48"/>
  <c r="V12" i="48"/>
  <c r="U12" i="48"/>
  <c r="T12" i="48"/>
  <c r="S12" i="48"/>
  <c r="R12" i="48"/>
  <c r="Q12" i="48"/>
  <c r="P12" i="48"/>
  <c r="D15" i="46" l="1"/>
  <c r="D25" i="46"/>
  <c r="D17" i="46"/>
  <c r="E14" i="51"/>
  <c r="F14" i="51"/>
  <c r="O14" i="51" l="1"/>
  <c r="J6" i="41" s="1"/>
  <c r="Q10" i="38" l="1"/>
  <c r="D10" i="49" l="1"/>
  <c r="O10" i="49"/>
  <c r="O24" i="49"/>
  <c r="O20" i="49"/>
  <c r="O16" i="49"/>
  <c r="O10" i="48" l="1"/>
  <c r="O21" i="46" l="1"/>
  <c r="O22" i="46"/>
  <c r="O20" i="46" l="1"/>
  <c r="O19" i="46"/>
  <c r="O18" i="46" l="1"/>
  <c r="O17" i="46"/>
  <c r="Q22" i="46" l="1"/>
  <c r="P17" i="46"/>
  <c r="Q17" i="46"/>
  <c r="R17" i="46"/>
  <c r="S17" i="46"/>
  <c r="T17" i="46"/>
  <c r="U17" i="46"/>
  <c r="V17" i="46"/>
  <c r="W17" i="46"/>
  <c r="X17" i="46"/>
  <c r="Y17" i="46"/>
  <c r="Z17" i="46"/>
  <c r="AA17" i="46"/>
  <c r="AB17" i="46"/>
  <c r="AC17" i="46"/>
  <c r="P18" i="46"/>
  <c r="Q18" i="46"/>
  <c r="S18" i="46"/>
  <c r="T18" i="46"/>
  <c r="U18" i="46"/>
  <c r="V18" i="46"/>
  <c r="W18" i="46"/>
  <c r="X18" i="46"/>
  <c r="Y18" i="46"/>
  <c r="Z18" i="46"/>
  <c r="AA18" i="46"/>
  <c r="AB18" i="46"/>
  <c r="AC18" i="46"/>
  <c r="P19" i="46"/>
  <c r="I7" i="39" l="1"/>
  <c r="G8" i="46" l="1"/>
  <c r="G18" i="46" s="1"/>
  <c r="F7" i="46"/>
  <c r="G7" i="46"/>
  <c r="E7" i="46"/>
  <c r="F8" i="46"/>
  <c r="F18" i="46" s="1"/>
  <c r="E8" i="46"/>
  <c r="E18" i="46" s="1"/>
  <c r="I6" i="41"/>
  <c r="E21" i="51"/>
  <c r="G17" i="46" l="1"/>
  <c r="G25" i="46"/>
  <c r="F17" i="46"/>
  <c r="E17" i="46"/>
  <c r="P16" i="49"/>
  <c r="P10" i="49"/>
  <c r="P20" i="49"/>
  <c r="P24" i="49"/>
  <c r="D24" i="49" l="1"/>
  <c r="P10" i="48"/>
  <c r="D10" i="48" l="1"/>
  <c r="E27" i="46" l="1"/>
  <c r="P21" i="46"/>
  <c r="P20" i="46"/>
  <c r="AC19" i="46" l="1"/>
  <c r="AC20" i="46"/>
  <c r="AC21" i="46"/>
  <c r="AB19" i="46"/>
  <c r="AB20" i="46"/>
  <c r="AB21" i="46"/>
  <c r="AA19" i="46"/>
  <c r="AA20" i="46"/>
  <c r="AA21" i="46"/>
  <c r="Z19" i="46"/>
  <c r="Z20" i="46"/>
  <c r="Z21" i="46"/>
  <c r="Y19" i="46"/>
  <c r="Y20" i="46"/>
  <c r="Y21" i="46"/>
  <c r="X19" i="46"/>
  <c r="X20" i="46"/>
  <c r="X21" i="46"/>
  <c r="W19" i="46"/>
  <c r="W20" i="46"/>
  <c r="W21" i="46"/>
  <c r="V19" i="46"/>
  <c r="V20" i="46"/>
  <c r="V21" i="46"/>
  <c r="U19" i="46"/>
  <c r="U20" i="46"/>
  <c r="U21" i="46"/>
  <c r="I10" i="39" l="1"/>
  <c r="AC24" i="49"/>
  <c r="AB24" i="49"/>
  <c r="AA24" i="49"/>
  <c r="Z24" i="49"/>
  <c r="AC12" i="49"/>
  <c r="AC16" i="49" s="1"/>
  <c r="AB12" i="49"/>
  <c r="AB16" i="49" s="1"/>
  <c r="AA12" i="49"/>
  <c r="AA16" i="49" s="1"/>
  <c r="Z12" i="49"/>
  <c r="Z16" i="49" s="1"/>
  <c r="AC10" i="48" l="1"/>
  <c r="Z10" i="48"/>
  <c r="AB10" i="48"/>
  <c r="AA10" i="48"/>
  <c r="Q10" i="48" l="1"/>
  <c r="Q24" i="49" l="1"/>
  <c r="Q20" i="49" l="1"/>
  <c r="Q16" i="49"/>
  <c r="D16" i="49"/>
  <c r="D20" i="49" l="1"/>
  <c r="Q10" i="49"/>
  <c r="Q21" i="46" l="1"/>
  <c r="Q20" i="46"/>
  <c r="Q19" i="46" l="1"/>
  <c r="R19" i="46" l="1"/>
  <c r="T19" i="46"/>
  <c r="E22" i="49" l="1"/>
  <c r="D28" i="51" l="1"/>
  <c r="D21" i="51"/>
  <c r="E28" i="51"/>
  <c r="E16" i="51"/>
  <c r="E18" i="49"/>
  <c r="E23" i="49"/>
  <c r="E24" i="49" s="1"/>
  <c r="R24" i="49"/>
  <c r="R20" i="49"/>
  <c r="E19" i="49"/>
  <c r="R16" i="49"/>
  <c r="R10" i="49"/>
  <c r="R10" i="48"/>
  <c r="F31" i="46"/>
  <c r="E28" i="46"/>
  <c r="E29" i="46"/>
  <c r="E30" i="46"/>
  <c r="E31" i="46"/>
  <c r="F27" i="46"/>
  <c r="R20" i="46"/>
  <c r="R21" i="46"/>
  <c r="F12" i="46"/>
  <c r="E9" i="46"/>
  <c r="E10" i="46"/>
  <c r="E20" i="46" s="1"/>
  <c r="E11" i="46"/>
  <c r="E21" i="46" s="1"/>
  <c r="E25" i="46" l="1"/>
  <c r="E19" i="46"/>
  <c r="E20" i="49"/>
  <c r="E12" i="46"/>
  <c r="E15" i="46" s="1"/>
  <c r="S21" i="46"/>
  <c r="S20" i="46"/>
  <c r="S19" i="46"/>
  <c r="S10" i="48"/>
  <c r="S24" i="49"/>
  <c r="S20" i="49"/>
  <c r="S16" i="49"/>
  <c r="S10" i="49"/>
  <c r="Y24" i="49" l="1"/>
  <c r="X24" i="49"/>
  <c r="W24" i="49"/>
  <c r="V24" i="49"/>
  <c r="U24" i="49"/>
  <c r="T16" i="49"/>
  <c r="T10" i="49"/>
  <c r="T20" i="49" l="1"/>
  <c r="T24" i="49"/>
  <c r="F19" i="49" l="1"/>
  <c r="F18" i="49"/>
  <c r="F23" i="49"/>
  <c r="F22" i="49"/>
  <c r="F8" i="49"/>
  <c r="F16" i="51"/>
  <c r="T21" i="46"/>
  <c r="T20" i="46"/>
  <c r="T10" i="48" l="1"/>
  <c r="F30" i="46" l="1"/>
  <c r="F29" i="46"/>
  <c r="F28" i="46"/>
  <c r="F20" i="49" l="1"/>
  <c r="F24" i="49"/>
  <c r="E7" i="49" l="1"/>
  <c r="G21" i="51" l="1"/>
  <c r="F21" i="51"/>
  <c r="G28" i="51"/>
  <c r="F28" i="51"/>
  <c r="L8" i="41" l="1"/>
  <c r="U20" i="49"/>
  <c r="Y20" i="49"/>
  <c r="X20" i="49"/>
  <c r="W20" i="49"/>
  <c r="V20" i="49"/>
  <c r="U13" i="49" l="1"/>
  <c r="U12" i="49"/>
  <c r="F15" i="49"/>
  <c r="V13" i="49"/>
  <c r="V12" i="49"/>
  <c r="W13" i="49"/>
  <c r="X13" i="49"/>
  <c r="X12" i="49"/>
  <c r="Y13" i="49"/>
  <c r="Y12" i="49"/>
  <c r="E8" i="49"/>
  <c r="J6" i="43" l="1"/>
  <c r="J9" i="43"/>
  <c r="J10" i="43" s="1"/>
  <c r="I10" i="43"/>
  <c r="E12" i="49"/>
  <c r="E13" i="49"/>
  <c r="E15" i="49"/>
  <c r="E9" i="48"/>
  <c r="E13" i="48" s="1"/>
  <c r="E8" i="48"/>
  <c r="E10" i="49"/>
  <c r="F12" i="49"/>
  <c r="F13" i="49"/>
  <c r="F7" i="49"/>
  <c r="F8" i="48"/>
  <c r="F9" i="48"/>
  <c r="F13" i="48" s="1"/>
  <c r="F9" i="46"/>
  <c r="F10" i="46"/>
  <c r="F20" i="46" s="1"/>
  <c r="F11" i="46"/>
  <c r="F21" i="46" s="1"/>
  <c r="I8" i="39"/>
  <c r="I9" i="39"/>
  <c r="U16" i="49"/>
  <c r="Y16" i="49"/>
  <c r="F15" i="46" l="1"/>
  <c r="F19" i="46"/>
  <c r="F25" i="46"/>
  <c r="E12" i="48"/>
  <c r="F12" i="48"/>
  <c r="E16" i="49"/>
  <c r="E10" i="48"/>
  <c r="I8" i="42"/>
  <c r="I8" i="41"/>
  <c r="H8" i="41"/>
  <c r="V16" i="49"/>
  <c r="W16" i="49"/>
  <c r="X16" i="49"/>
  <c r="U10" i="49"/>
  <c r="V10" i="49"/>
  <c r="W10" i="49"/>
  <c r="X10" i="49"/>
  <c r="F16" i="49"/>
  <c r="F10" i="49"/>
  <c r="U10" i="48" l="1"/>
  <c r="V10" i="48"/>
  <c r="W10" i="48"/>
  <c r="X10" i="48"/>
  <c r="Y10" i="48"/>
  <c r="F10" i="48"/>
  <c r="O8" i="41" l="1"/>
  <c r="G8" i="41"/>
  <c r="H8" i="4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<sst xmlns="http://schemas.openxmlformats.org/spreadsheetml/2006/main" count="1766" uniqueCount="705">
  <si>
    <t>Fact sheet
3M 2024</t>
  </si>
  <si>
    <t>ir@ignitis.lt</t>
  </si>
  <si>
    <t>www.ignitisgrupe.lt/en/investors</t>
  </si>
  <si>
    <t>Index</t>
  </si>
  <si>
    <t>1. Financial indicators</t>
  </si>
  <si>
    <t>&lt;- Go to page</t>
  </si>
  <si>
    <t>2. Reconcilations</t>
  </si>
  <si>
    <t>3. Operating indicators</t>
  </si>
  <si>
    <t>Links:</t>
  </si>
  <si>
    <t>Interim report</t>
  </si>
  <si>
    <t>Alternative performance measures</t>
  </si>
  <si>
    <t xml:space="preserve">               &lt;- Back to Index</t>
  </si>
  <si>
    <r>
      <t>Consolidated statement of profit or loss</t>
    </r>
    <r>
      <rPr>
        <sz val="10"/>
        <color rgb="FF172E62"/>
        <rFont val="Arial"/>
        <family val="2"/>
        <charset val="186"/>
      </rPr>
      <t>, EURm</t>
    </r>
  </si>
  <si>
    <t>3M 2024</t>
  </si>
  <si>
    <t>3M 2023</t>
  </si>
  <si>
    <t xml:space="preserve">∆ </t>
  </si>
  <si>
    <t>∆%</t>
  </si>
  <si>
    <t>Adjusted</t>
  </si>
  <si>
    <t>Reported</t>
  </si>
  <si>
    <t>Total revenue</t>
  </si>
  <si>
    <t xml:space="preserve">Purchase of electricity, natural gas and other services </t>
  </si>
  <si>
    <t>Ineffective energy hedging result</t>
  </si>
  <si>
    <r>
      <t xml:space="preserve">OPEX </t>
    </r>
    <r>
      <rPr>
        <sz val="10"/>
        <color rgb="FFA6A6A6"/>
        <rFont val="Arial"/>
        <family val="2"/>
        <charset val="186"/>
      </rPr>
      <t>APM</t>
    </r>
  </si>
  <si>
    <t xml:space="preserve">   Salaries and related expenses</t>
  </si>
  <si>
    <t xml:space="preserve">   Repair and maintenance expenses</t>
  </si>
  <si>
    <t xml:space="preserve">   Other OPEX</t>
  </si>
  <si>
    <r>
      <t xml:space="preserve">Adjusted EBITDA </t>
    </r>
    <r>
      <rPr>
        <sz val="10"/>
        <color theme="0" tint="-0.34998626667073579"/>
        <rFont val="Arial"/>
        <family val="2"/>
        <charset val="186"/>
      </rPr>
      <t>APM</t>
    </r>
  </si>
  <si>
    <t>Depreciation and amortization</t>
  </si>
  <si>
    <t>Write-offs, revaluation and impairment losses of property, plant and equipment and intangible assets </t>
  </si>
  <si>
    <r>
      <t xml:space="preserve">Operating profit (EBIT) </t>
    </r>
    <r>
      <rPr>
        <sz val="10"/>
        <color theme="0" tint="-0.34998626667073579"/>
        <rFont val="Arial"/>
        <family val="2"/>
        <charset val="186"/>
      </rPr>
      <t>APM</t>
    </r>
  </si>
  <si>
    <t>Finance activity, net</t>
  </si>
  <si>
    <t>Income tax (expenses)/benefit</t>
  </si>
  <si>
    <t>Net profit</t>
  </si>
  <si>
    <r>
      <t xml:space="preserve">Basic earnings per share (in EUR) </t>
    </r>
    <r>
      <rPr>
        <sz val="10"/>
        <color rgb="FFA6A6A6"/>
        <rFont val="Arial"/>
        <family val="2"/>
        <charset val="186"/>
      </rPr>
      <t>APM</t>
    </r>
  </si>
  <si>
    <r>
      <t>Revenue,</t>
    </r>
    <r>
      <rPr>
        <sz val="10"/>
        <color rgb="FF172E62"/>
        <rFont val="Arial"/>
        <family val="2"/>
        <charset val="186"/>
      </rPr>
      <t xml:space="preserve"> EURm</t>
    </r>
  </si>
  <si>
    <t>31 Mar 2024</t>
  </si>
  <si>
    <t>31 Dec 2023</t>
  </si>
  <si>
    <t>∆</t>
  </si>
  <si>
    <t>∆,%</t>
  </si>
  <si>
    <t>Customers &amp; Solutions</t>
  </si>
  <si>
    <t>Networks</t>
  </si>
  <si>
    <t>Reserve Capacities</t>
  </si>
  <si>
    <t>Other activities and eliminations</t>
  </si>
  <si>
    <r>
      <t>EBITDA,</t>
    </r>
    <r>
      <rPr>
        <sz val="10"/>
        <color rgb="FF172E62"/>
        <rFont val="Arial"/>
        <family val="2"/>
        <charset val="186"/>
      </rPr>
      <t xml:space="preserve"> EURm</t>
    </r>
  </si>
  <si>
    <t>∆, %</t>
  </si>
  <si>
    <r>
      <t>Operating profit (EBIT)</t>
    </r>
    <r>
      <rPr>
        <sz val="10"/>
        <color rgb="FF172E62"/>
        <rFont val="Arial"/>
        <family val="2"/>
        <charset val="186"/>
      </rPr>
      <t>, EURm</t>
    </r>
  </si>
  <si>
    <r>
      <t xml:space="preserve">Adjusted EBIT </t>
    </r>
    <r>
      <rPr>
        <sz val="10"/>
        <color theme="0" tint="-0.34998626667073579"/>
        <rFont val="Arial"/>
        <family val="2"/>
        <charset val="186"/>
      </rPr>
      <t>APM</t>
    </r>
  </si>
  <si>
    <r>
      <t>Investments by segment</t>
    </r>
    <r>
      <rPr>
        <sz val="10"/>
        <color rgb="FF172E62"/>
        <rFont val="Arial"/>
        <family val="2"/>
        <charset val="186"/>
      </rPr>
      <t>, EURm</t>
    </r>
  </si>
  <si>
    <t>Onshore wind</t>
  </si>
  <si>
    <t>Biomass / WtE</t>
  </si>
  <si>
    <t>Offshore wind</t>
  </si>
  <si>
    <t>Solar</t>
  </si>
  <si>
    <t>Other</t>
  </si>
  <si>
    <t>Total electricity network investments:</t>
  </si>
  <si>
    <t>Expansion of the electricity distribution network (excl. smart meters)</t>
  </si>
  <si>
    <t>Expansion of the electricity distribution network (smart meters)</t>
  </si>
  <si>
    <t>Maintenance of the electricity distribution network</t>
  </si>
  <si>
    <t>Total gas network investments:</t>
  </si>
  <si>
    <t>Expansion of gas distribution network</t>
  </si>
  <si>
    <t>Maintenance of the gas distribution network</t>
  </si>
  <si>
    <r>
      <t>Investments</t>
    </r>
    <r>
      <rPr>
        <sz val="10"/>
        <color rgb="FF595959"/>
        <rFont val="Arial"/>
        <family val="2"/>
        <charset val="186"/>
      </rPr>
      <t xml:space="preserve"> </t>
    </r>
    <r>
      <rPr>
        <sz val="10"/>
        <color theme="0" tint="-0.34998626667073579"/>
        <rFont val="Arial"/>
        <family val="2"/>
        <charset val="186"/>
      </rPr>
      <t>APM</t>
    </r>
  </si>
  <si>
    <t>Total grants and covered by customers:</t>
  </si>
  <si>
    <t>Grants</t>
  </si>
  <si>
    <r>
      <t>Investments covered by customers</t>
    </r>
    <r>
      <rPr>
        <vertAlign val="superscript"/>
        <sz val="10"/>
        <color rgb="FF595959"/>
        <rFont val="Arial"/>
        <family val="2"/>
        <charset val="186"/>
      </rPr>
      <t>1</t>
    </r>
  </si>
  <si>
    <t>Investments (excl. subsidies and investments covered by customers)</t>
  </si>
  <si>
    <r>
      <rPr>
        <i/>
        <vertAlign val="superscript"/>
        <sz val="8"/>
        <color rgb="FF595959"/>
        <rFont val="Arial"/>
        <family val="2"/>
        <charset val="186"/>
      </rPr>
      <t>1</t>
    </r>
    <r>
      <rPr>
        <i/>
        <sz val="8"/>
        <color rgb="FF595959"/>
        <rFont val="Arial"/>
        <family val="2"/>
        <charset val="186"/>
      </rPr>
      <t xml:space="preserve"> Investments covered by customers include new customer connections and upgrades, and infrastructure equipment transfers.</t>
    </r>
  </si>
  <si>
    <r>
      <t>Investments by countries</t>
    </r>
    <r>
      <rPr>
        <sz val="10"/>
        <color rgb="FF172E62"/>
        <rFont val="Arial"/>
        <family val="2"/>
        <charset val="186"/>
      </rPr>
      <t>, EURm</t>
    </r>
  </si>
  <si>
    <t>Lithuania</t>
  </si>
  <si>
    <t>Poland</t>
  </si>
  <si>
    <r>
      <t>Total Investments</t>
    </r>
    <r>
      <rPr>
        <sz val="10"/>
        <color rgb="FF595959"/>
        <rFont val="Arial"/>
        <family val="2"/>
        <charset val="186"/>
      </rPr>
      <t xml:space="preserve"> </t>
    </r>
    <r>
      <rPr>
        <sz val="10"/>
        <color theme="0" tint="-0.34998626667073579"/>
        <rFont val="Arial"/>
        <family val="2"/>
        <charset val="186"/>
      </rPr>
      <t>APM</t>
    </r>
  </si>
  <si>
    <r>
      <rPr>
        <b/>
        <sz val="10"/>
        <color rgb="FF172E62"/>
        <rFont val="Arial"/>
        <family val="2"/>
        <charset val="186"/>
      </rPr>
      <t>Capital Employed</t>
    </r>
    <r>
      <rPr>
        <sz val="10"/>
        <color rgb="FF172E62"/>
        <rFont val="Arial"/>
        <family val="2"/>
        <charset val="186"/>
      </rPr>
      <t>, EURm</t>
    </r>
  </si>
  <si>
    <t>Non-current assets</t>
  </si>
  <si>
    <r>
      <t xml:space="preserve">Net Working Capital </t>
    </r>
    <r>
      <rPr>
        <sz val="10"/>
        <color rgb="FFA6A6A6"/>
        <rFont val="Arial"/>
        <family val="2"/>
        <charset val="186"/>
      </rPr>
      <t>APM</t>
    </r>
  </si>
  <si>
    <t>Other assets</t>
  </si>
  <si>
    <t>Grants and subsidies</t>
  </si>
  <si>
    <t>Deferred income</t>
  </si>
  <si>
    <t>Deferred tax liabilities</t>
  </si>
  <si>
    <t>Non-current provisions</t>
  </si>
  <si>
    <t>Other assets and liabilities</t>
  </si>
  <si>
    <r>
      <t xml:space="preserve">Capital Employed </t>
    </r>
    <r>
      <rPr>
        <sz val="10"/>
        <color theme="2" tint="-0.34998626667073579"/>
        <rFont val="Arial"/>
        <family val="2"/>
        <charset val="186"/>
      </rPr>
      <t>APM</t>
    </r>
  </si>
  <si>
    <t>Equity</t>
  </si>
  <si>
    <r>
      <t xml:space="preserve">Net Debt </t>
    </r>
    <r>
      <rPr>
        <sz val="10"/>
        <color theme="2" tint="-0.34998626667073579"/>
        <rFont val="Arial"/>
        <family val="2"/>
        <charset val="186"/>
      </rPr>
      <t>APM</t>
    </r>
  </si>
  <si>
    <r>
      <t>Net Debt</t>
    </r>
    <r>
      <rPr>
        <sz val="10"/>
        <color rgb="FF172E62"/>
        <rFont val="Arial"/>
        <family val="2"/>
        <charset val="186"/>
      </rPr>
      <t>, EURm</t>
    </r>
  </si>
  <si>
    <r>
      <t>Gross debt</t>
    </r>
    <r>
      <rPr>
        <sz val="10"/>
        <color theme="0" tint="-0.34998626667073579"/>
        <rFont val="Arial"/>
        <family val="2"/>
        <charset val="186"/>
      </rPr>
      <t xml:space="preserve"> APM</t>
    </r>
  </si>
  <si>
    <t>Short-term deposits (including accrued interests)</t>
  </si>
  <si>
    <t>Cash and cash equiv.</t>
  </si>
  <si>
    <r>
      <t>Net Debt</t>
    </r>
    <r>
      <rPr>
        <sz val="10"/>
        <color rgb="FF595959"/>
        <rFont val="Arial"/>
        <family val="2"/>
        <charset val="186"/>
      </rPr>
      <t xml:space="preserve"> </t>
    </r>
    <r>
      <rPr>
        <sz val="10"/>
        <color theme="0" tint="-0.34998626667073579"/>
        <rFont val="Arial"/>
        <family val="2"/>
        <charset val="186"/>
      </rPr>
      <t>APM</t>
    </r>
  </si>
  <si>
    <t>Debt summary, EURm</t>
  </si>
  <si>
    <t>Effective interest rate (%)​</t>
  </si>
  <si>
    <t>Average time to maturity ​(years)</t>
  </si>
  <si>
    <t>Fixed interest rate</t>
  </si>
  <si>
    <t>Euro currency</t>
  </si>
  <si>
    <t>Bonds (incl. interest)​</t>
  </si>
  <si>
    <r>
      <t>Non-current loans including current portion of
non-current loans</t>
    </r>
    <r>
      <rPr>
        <vertAlign val="superscript"/>
        <sz val="10"/>
        <color rgb="FF595959"/>
        <rFont val="Arial"/>
        <family val="2"/>
        <charset val="186"/>
      </rPr>
      <t>1</t>
    </r>
  </si>
  <si>
    <t>Bank Overdraft, Credit lines and Current loans</t>
  </si>
  <si>
    <t>Lease liabilities</t>
  </si>
  <si>
    <r>
      <t xml:space="preserve">Gross Debt </t>
    </r>
    <r>
      <rPr>
        <sz val="10"/>
        <color rgb="FFA6A6A6"/>
        <rFont val="Arial"/>
        <family val="2"/>
        <charset val="186"/>
      </rPr>
      <t>APM</t>
    </r>
  </si>
  <si>
    <r>
      <t>Cash flows</t>
    </r>
    <r>
      <rPr>
        <sz val="10"/>
        <color rgb="FF172E62"/>
        <rFont val="Arial"/>
        <family val="2"/>
        <charset val="186"/>
      </rPr>
      <t>, EURm</t>
    </r>
  </si>
  <si>
    <t>Cash and cash equivalents at the beginning of the period</t>
  </si>
  <si>
    <t>CFO</t>
  </si>
  <si>
    <t>CFI</t>
  </si>
  <si>
    <t>CFF</t>
  </si>
  <si>
    <t>Increase (decrease) in cash and cash equiv.</t>
  </si>
  <si>
    <t>Cash and cash equivalents at the end of the period</t>
  </si>
  <si>
    <r>
      <t>FFO and FCF</t>
    </r>
    <r>
      <rPr>
        <sz val="10"/>
        <color rgb="FF172E62"/>
        <rFont val="Arial"/>
        <family val="2"/>
        <charset val="186"/>
      </rPr>
      <t>, EURm</t>
    </r>
  </si>
  <si>
    <r>
      <t xml:space="preserve">EBITDA </t>
    </r>
    <r>
      <rPr>
        <sz val="10"/>
        <color theme="0" tint="-0.34998626667073579"/>
        <rFont val="Arial"/>
        <family val="2"/>
        <charset val="186"/>
      </rPr>
      <t>APM</t>
    </r>
  </si>
  <si>
    <t>Interest paid</t>
  </si>
  <si>
    <t>Income tax paid</t>
  </si>
  <si>
    <r>
      <t xml:space="preserve">FFO </t>
    </r>
    <r>
      <rPr>
        <sz val="10"/>
        <color theme="0" tint="-0.34998626667073579"/>
        <rFont val="Arial"/>
        <family val="2"/>
        <charset val="186"/>
      </rPr>
      <t>APM</t>
    </r>
  </si>
  <si>
    <t>Interest received</t>
  </si>
  <si>
    <t>Investments</t>
  </si>
  <si>
    <t>Grants received</t>
  </si>
  <si>
    <t>Cash effect of new connection points and upgrades</t>
  </si>
  <si>
    <r>
      <t>Proceeds from sale of PPE and intagible assets</t>
    </r>
    <r>
      <rPr>
        <vertAlign val="superscript"/>
        <sz val="10"/>
        <color rgb="FF595959"/>
        <rFont val="Arial"/>
        <family val="2"/>
        <charset val="186"/>
      </rPr>
      <t>1</t>
    </r>
  </si>
  <si>
    <t>Change in net working capital</t>
  </si>
  <si>
    <r>
      <t xml:space="preserve">FCF </t>
    </r>
    <r>
      <rPr>
        <sz val="10"/>
        <color theme="0" tint="-0.34998626667073579"/>
        <rFont val="Arial"/>
        <family val="2"/>
        <charset val="186"/>
      </rPr>
      <t>APM</t>
    </r>
  </si>
  <si>
    <t xml:space="preserve">              &lt;- Back to Index</t>
  </si>
  <si>
    <t>Total 
Adjusted</t>
  </si>
  <si>
    <t>Adjustments</t>
  </si>
  <si>
    <t>Total 
reported</t>
  </si>
  <si>
    <t>Purchases of electricity, natural gas and other services</t>
  </si>
  <si>
    <t>-</t>
  </si>
  <si>
    <t>Salaries and related expenses</t>
  </si>
  <si>
    <t>Repair and maintenance expenses</t>
  </si>
  <si>
    <t xml:space="preserve">- </t>
  </si>
  <si>
    <t>Other expenses</t>
  </si>
  <si>
    <t>Depreciation and amortisation    </t>
  </si>
  <si>
    <t xml:space="preserve">Write-offs, revaluation and impairment losses of PPE and intangible assets </t>
  </si>
  <si>
    <t>Income tax expenses</t>
  </si>
  <si>
    <t>Purchases of electricity, gas and other services</t>
  </si>
  <si>
    <r>
      <t xml:space="preserve">EBITDA </t>
    </r>
    <r>
      <rPr>
        <sz val="10"/>
        <color rgb="FFBCBCBC"/>
        <rFont val="Arial"/>
        <family val="2"/>
        <charset val="186"/>
      </rPr>
      <t>APM</t>
    </r>
  </si>
  <si>
    <r>
      <t xml:space="preserve">EBIT </t>
    </r>
    <r>
      <rPr>
        <sz val="10"/>
        <color rgb="FFBCBCBC"/>
        <rFont val="Arial"/>
        <family val="2"/>
        <charset val="186"/>
      </rPr>
      <t>APM</t>
    </r>
  </si>
  <si>
    <r>
      <t>EBITDA adjustments</t>
    </r>
    <r>
      <rPr>
        <sz val="10"/>
        <color rgb="FF172E62"/>
        <rFont val="Arial"/>
        <family val="2"/>
        <charset val="186"/>
      </rPr>
      <t>, EURm</t>
    </r>
  </si>
  <si>
    <r>
      <t>EBITDA</t>
    </r>
    <r>
      <rPr>
        <sz val="10"/>
        <color rgb="FF595959"/>
        <rFont val="Arial"/>
        <family val="2"/>
        <charset val="186"/>
      </rPr>
      <t xml:space="preserve"> </t>
    </r>
    <r>
      <rPr>
        <sz val="10"/>
        <color theme="0" tint="-0.34998626667073579"/>
        <rFont val="Arial"/>
        <family val="2"/>
        <charset val="186"/>
      </rPr>
      <t>APM</t>
    </r>
  </si>
  <si>
    <t>n/a</t>
  </si>
  <si>
    <t>Total EBITDA adjustments</t>
  </si>
  <si>
    <r>
      <rPr>
        <i/>
        <vertAlign val="superscript"/>
        <sz val="8"/>
        <color rgb="FF595959"/>
        <rFont val="Arial"/>
        <family val="2"/>
        <charset val="186"/>
      </rPr>
      <t>1</t>
    </r>
    <r>
      <rPr>
        <i/>
        <sz val="8"/>
        <color rgb="FF595959"/>
        <rFont val="Arial"/>
        <family val="2"/>
        <charset val="186"/>
      </rPr>
      <t xml:space="preserve"> Temporary regulatory differences. Elimination of the difference between the actual profit earned during the reporting period and the profit allowed by the regulator.</t>
    </r>
  </si>
  <si>
    <r>
      <t>Operating profit (EBIT)</t>
    </r>
    <r>
      <rPr>
        <sz val="10"/>
        <color rgb="FF595959"/>
        <rFont val="Arial"/>
        <family val="2"/>
        <charset val="186"/>
      </rPr>
      <t xml:space="preserve"> </t>
    </r>
    <r>
      <rPr>
        <sz val="10"/>
        <color theme="0" tint="-0.34998626667073579"/>
        <rFont val="Arial"/>
        <family val="2"/>
        <charset val="186"/>
      </rPr>
      <t>APM</t>
    </r>
  </si>
  <si>
    <t>Total Operating profit (EBIT) adjustments</t>
  </si>
  <si>
    <r>
      <t>Adjusted EBIT</t>
    </r>
    <r>
      <rPr>
        <sz val="10"/>
        <color theme="0" tint="-0.34998626667073579"/>
        <rFont val="Arial"/>
        <family val="2"/>
        <charset val="186"/>
      </rPr>
      <t xml:space="preserve"> APM</t>
    </r>
  </si>
  <si>
    <r>
      <t>Net profit adjustments</t>
    </r>
    <r>
      <rPr>
        <sz val="10"/>
        <color rgb="FF172E62"/>
        <rFont val="Arial"/>
        <family val="2"/>
        <charset val="186"/>
      </rPr>
      <t>, EURm</t>
    </r>
  </si>
  <si>
    <t>Adjustments’ impact on income tax</t>
  </si>
  <si>
    <t>Total net profit adjustments</t>
  </si>
  <si>
    <r>
      <t xml:space="preserve">Adjusted net profit </t>
    </r>
    <r>
      <rPr>
        <sz val="10"/>
        <color theme="0" tint="-0.34998626667073579"/>
        <rFont val="Arial"/>
        <family val="2"/>
        <charset val="186"/>
      </rPr>
      <t>APM</t>
    </r>
  </si>
  <si>
    <t>Key operating indicators</t>
  </si>
  <si>
    <t>Electricity</t>
  </si>
  <si>
    <t>GW</t>
  </si>
  <si>
    <t>Secured Capacity</t>
  </si>
  <si>
    <t>-%</t>
  </si>
  <si>
    <t>Installed Capacity</t>
  </si>
  <si>
    <t>Under Construction</t>
  </si>
  <si>
    <t>Awarded / Contracted</t>
  </si>
  <si>
    <t>Advanced Development Pipeline</t>
  </si>
  <si>
    <t xml:space="preserve">  Early Development Pipeline</t>
  </si>
  <si>
    <t>Heat</t>
  </si>
  <si>
    <t>Heat Generation Capacity</t>
  </si>
  <si>
    <t>Electricity Generated (net)</t>
  </si>
  <si>
    <t>TWh</t>
  </si>
  <si>
    <t>Green Electricity Generated (net)</t>
  </si>
  <si>
    <t>Green Share of Generation</t>
  </si>
  <si>
    <t>%</t>
  </si>
  <si>
    <t>(15.7 pp)</t>
  </si>
  <si>
    <t>Electricity sales</t>
  </si>
  <si>
    <t xml:space="preserve">Electricity distributed </t>
  </si>
  <si>
    <t>SAIFI</t>
  </si>
  <si>
    <t>units</t>
  </si>
  <si>
    <t>SAIDI</t>
  </si>
  <si>
    <t>min</t>
  </si>
  <si>
    <t>Heat Generated (net)</t>
  </si>
  <si>
    <t>Natural gas</t>
  </si>
  <si>
    <t>Natural gas sales</t>
  </si>
  <si>
    <t>Natural gas distributed</t>
  </si>
  <si>
    <t>Key financial indicators of Green Capacities segment</t>
  </si>
  <si>
    <t>∆.%</t>
  </si>
  <si>
    <t>EURm</t>
  </si>
  <si>
    <r>
      <t xml:space="preserve">Adjusted EBITDA </t>
    </r>
    <r>
      <rPr>
        <sz val="10"/>
        <color rgb="FFBCBCBC"/>
        <rFont val="Arial"/>
        <family val="2"/>
        <charset val="186"/>
      </rPr>
      <t>APM</t>
    </r>
  </si>
  <si>
    <r>
      <t xml:space="preserve">Adjusted EBIT </t>
    </r>
    <r>
      <rPr>
        <sz val="10"/>
        <color rgb="FFBCBCBC"/>
        <rFont val="Arial"/>
        <family val="2"/>
        <charset val="186"/>
      </rPr>
      <t>APM</t>
    </r>
  </si>
  <si>
    <r>
      <t xml:space="preserve">Operating profit (EBIT) </t>
    </r>
    <r>
      <rPr>
        <sz val="10"/>
        <color rgb="FFBCBCBC"/>
        <rFont val="Arial"/>
        <family val="2"/>
        <charset val="186"/>
      </rPr>
      <t>APM</t>
    </r>
  </si>
  <si>
    <r>
      <t xml:space="preserve">Investments </t>
    </r>
    <r>
      <rPr>
        <sz val="10"/>
        <color rgb="FFBCBCBC"/>
        <rFont val="Arial"/>
        <family val="2"/>
        <charset val="186"/>
      </rPr>
      <t>APM</t>
    </r>
  </si>
  <si>
    <r>
      <t xml:space="preserve">Adjusted EBITDA Margin </t>
    </r>
    <r>
      <rPr>
        <sz val="10"/>
        <color rgb="FFBCBCBC"/>
        <rFont val="Arial"/>
        <family val="2"/>
        <charset val="186"/>
      </rPr>
      <t>APM</t>
    </r>
  </si>
  <si>
    <t>∆. %</t>
  </si>
  <si>
    <t>PPE. intangible and right-of-use assets</t>
  </si>
  <si>
    <t>Hydro</t>
  </si>
  <si>
    <t xml:space="preserve">    Pumped-storage</t>
  </si>
  <si>
    <t xml:space="preserve">    Run-of-river</t>
  </si>
  <si>
    <t>Waste</t>
  </si>
  <si>
    <t>Biomass</t>
  </si>
  <si>
    <t xml:space="preserve"> Awarded / Contracted</t>
  </si>
  <si>
    <t xml:space="preserve">    Early Development Pipeline</t>
  </si>
  <si>
    <t>Onshore wind farms availability factor</t>
  </si>
  <si>
    <t>1.9 pp</t>
  </si>
  <si>
    <t>Onshore wind farms load factor</t>
  </si>
  <si>
    <t>0.3 pp</t>
  </si>
  <si>
    <t>Wind speed</t>
  </si>
  <si>
    <t>m/s</t>
  </si>
  <si>
    <r>
      <t>Waste</t>
    </r>
    <r>
      <rPr>
        <vertAlign val="superscript"/>
        <sz val="10"/>
        <color rgb="FF595959"/>
        <rFont val="Arial"/>
        <family val="2"/>
        <charset val="186"/>
      </rPr>
      <t>1</t>
    </r>
  </si>
  <si>
    <r>
      <rPr>
        <i/>
        <vertAlign val="superscript"/>
        <sz val="8"/>
        <color rgb="FF595959"/>
        <rFont val="Arial"/>
        <family val="2"/>
        <charset val="186"/>
      </rPr>
      <t>1</t>
    </r>
    <r>
      <rPr>
        <i/>
        <sz val="8"/>
        <color rgb="FF595959"/>
        <rFont val="Arial"/>
        <family val="2"/>
        <charset val="186"/>
      </rPr>
      <t xml:space="preserve"> Vilnius CHP and Kaunas CHP can use natural gas for starting/stopping the power plant, running tests, etc., which are included in the reported values of ‘Waste’.  </t>
    </r>
  </si>
  <si>
    <t>Key financial indicators of Network segment</t>
  </si>
  <si>
    <t>Key regulatory indicators of Network segment</t>
  </si>
  <si>
    <r>
      <t>2024</t>
    </r>
    <r>
      <rPr>
        <b/>
        <vertAlign val="superscript"/>
        <sz val="10"/>
        <color rgb="FFFFFFFF"/>
        <rFont val="Arial"/>
        <family val="2"/>
        <charset val="186"/>
      </rPr>
      <t>1</t>
    </r>
  </si>
  <si>
    <r>
      <t>2023</t>
    </r>
    <r>
      <rPr>
        <b/>
        <vertAlign val="superscript"/>
        <sz val="10"/>
        <color rgb="FFFFFFFF"/>
        <rFont val="Arial"/>
        <family val="2"/>
        <charset val="186"/>
      </rPr>
      <t>1</t>
    </r>
  </si>
  <si>
    <t>Regulated activities share in Adjusted EBITDA in 3M</t>
  </si>
  <si>
    <t>0 pp</t>
  </si>
  <si>
    <t>Total</t>
  </si>
  <si>
    <t>RAB</t>
  </si>
  <si>
    <t>WACC (weighted average)</t>
  </si>
  <si>
    <t>0.94 pp</t>
  </si>
  <si>
    <t>D&amp;A (regulatory)</t>
  </si>
  <si>
    <t>Additional tariff component</t>
  </si>
  <si>
    <r>
      <t>Deferred part of investments covered by clients  and electricity equipment transfer</t>
    </r>
    <r>
      <rPr>
        <vertAlign val="superscript"/>
        <sz val="10"/>
        <color rgb="FF595959"/>
        <rFont val="Arial"/>
        <family val="2"/>
        <charset val="186"/>
      </rPr>
      <t>2</t>
    </r>
  </si>
  <si>
    <t>Electricity distribution</t>
  </si>
  <si>
    <t>WACC</t>
  </si>
  <si>
    <t>0.92 pp</t>
  </si>
  <si>
    <t>Natural gas distribution</t>
  </si>
  <si>
    <t>1.04 pp</t>
  </si>
  <si>
    <r>
      <rPr>
        <i/>
        <vertAlign val="superscript"/>
        <sz val="10"/>
        <color rgb="FF595959"/>
        <rFont val="Arial"/>
        <family val="2"/>
        <charset val="186"/>
      </rPr>
      <t>1</t>
    </r>
    <r>
      <rPr>
        <i/>
        <sz val="8"/>
        <color rgb="FF595959"/>
        <rFont val="Arial"/>
        <family val="2"/>
        <charset val="186"/>
      </rPr>
      <t xml:space="preserve"> Numbers approved and published by NERC.</t>
    </r>
  </si>
  <si>
    <t>Key operating indicators of Networks segment</t>
  </si>
  <si>
    <t>Distribution network</t>
  </si>
  <si>
    <t>thousand km</t>
  </si>
  <si>
    <t>Number of customers</t>
  </si>
  <si>
    <t>thousand</t>
  </si>
  <si>
    <t>1,854</t>
  </si>
  <si>
    <t>1,851</t>
  </si>
  <si>
    <t xml:space="preserve">    of which prosumers and producers</t>
  </si>
  <si>
    <t xml:space="preserve">    admissible power of producers and prosumers</t>
  </si>
  <si>
    <t>MW</t>
  </si>
  <si>
    <t>1,173</t>
  </si>
  <si>
    <t>1,117</t>
  </si>
  <si>
    <t>Number of smart meters installed</t>
  </si>
  <si>
    <t xml:space="preserve">3M 2024 </t>
  </si>
  <si>
    <t>Electricity distributed</t>
  </si>
  <si>
    <t xml:space="preserve">    of which B2C</t>
  </si>
  <si>
    <t xml:space="preserve">    of which B2B </t>
  </si>
  <si>
    <t>Technological losses</t>
  </si>
  <si>
    <t>1.0 pp</t>
  </si>
  <si>
    <t>New Connection Points</t>
  </si>
  <si>
    <t>Connection Point Upgrades</t>
  </si>
  <si>
    <t>Admissible power of new connection points and upgrades</t>
  </si>
  <si>
    <t>Time to connect (average)</t>
  </si>
  <si>
    <t>c. d.</t>
  </si>
  <si>
    <t xml:space="preserve"> </t>
  </si>
  <si>
    <t>unit</t>
  </si>
  <si>
    <t>min.</t>
  </si>
  <si>
    <t>Supply of Last Resort</t>
  </si>
  <si>
    <t>New connection points and upgrades</t>
  </si>
  <si>
    <t>0.1 pp</t>
  </si>
  <si>
    <t>`</t>
  </si>
  <si>
    <t>Customer experience</t>
  </si>
  <si>
    <t>NPS (Transactional)</t>
  </si>
  <si>
    <t>11.7 pp</t>
  </si>
  <si>
    <t>Key financial indicators of Reserve Capacities segment</t>
  </si>
  <si>
    <t>PPE, intangible and right-of-use assets</t>
  </si>
  <si>
    <t>Key operating indicators of Reserve Capacities segment</t>
  </si>
  <si>
    <t>Electricity </t>
  </si>
  <si>
    <t>Installed electricity capacity </t>
  </si>
  <si>
    <t>MW </t>
  </si>
  <si>
    <t>1,055</t>
  </si>
  <si>
    <t xml:space="preserve"> 1,055   </t>
  </si>
  <si>
    <t>Isolated system operation services </t>
  </si>
  <si>
    <r>
      <t>Availability factor</t>
    </r>
    <r>
      <rPr>
        <vertAlign val="superscript"/>
        <sz val="10"/>
        <color rgb="FF595959"/>
        <rFont val="Arial"/>
        <family val="2"/>
        <charset val="186"/>
      </rPr>
      <t>1</t>
    </r>
  </si>
  <si>
    <t>0.0 pp</t>
  </si>
  <si>
    <t>Load factor</t>
  </si>
  <si>
    <t>5.6 pp</t>
  </si>
  <si>
    <r>
      <rPr>
        <i/>
        <vertAlign val="superscript"/>
        <sz val="10"/>
        <color rgb="FF595959"/>
        <rFont val="Arial"/>
        <family val="2"/>
        <charset val="186"/>
      </rPr>
      <t>1</t>
    </r>
    <r>
      <rPr>
        <i/>
        <sz val="8"/>
        <color rgb="FF595959"/>
        <rFont val="Arial"/>
        <family val="2"/>
        <charset val="186"/>
      </rPr>
      <t>Excluding planned refurbishment works.</t>
    </r>
  </si>
  <si>
    <t>Key regulatory indicators of Reserve Capacities segment</t>
  </si>
  <si>
    <t>Regulated activities share in Adjusted EBITDA</t>
  </si>
  <si>
    <t>CCGT</t>
  </si>
  <si>
    <t>Units 7 and 8</t>
  </si>
  <si>
    <r>
      <rPr>
        <i/>
        <vertAlign val="superscript"/>
        <sz val="10"/>
        <color rgb="FF595959"/>
        <rFont val="Arial"/>
        <family val="2"/>
        <charset val="186"/>
      </rPr>
      <t>1</t>
    </r>
    <r>
      <rPr>
        <i/>
        <sz val="8"/>
        <color rgb="FF595959"/>
        <rFont val="Arial"/>
        <family val="2"/>
        <charset val="186"/>
      </rPr>
      <t xml:space="preserve">Numbers approved and published by the regulator (NERC). </t>
    </r>
  </si>
  <si>
    <t>Key financial indicators of Customers &amp; Solutions segment</t>
  </si>
  <si>
    <t>Key operating indicators of Customers &amp; Solutions segment</t>
  </si>
  <si>
    <t>m</t>
  </si>
  <si>
    <t>EV charging points</t>
  </si>
  <si>
    <t>Units</t>
  </si>
  <si>
    <t>(0.0)</t>
  </si>
  <si>
    <t xml:space="preserve">Gas inventory </t>
  </si>
  <si>
    <t>Latvia</t>
  </si>
  <si>
    <t>Estonia</t>
  </si>
  <si>
    <t>0.00</t>
  </si>
  <si>
    <t>Total retail</t>
  </si>
  <si>
    <t>of which B2C</t>
  </si>
  <si>
    <t xml:space="preserve">    of which B2B</t>
  </si>
  <si>
    <t>Finland</t>
  </si>
  <si>
    <r>
      <t>0.69</t>
    </r>
    <r>
      <rPr>
        <vertAlign val="superscript"/>
        <sz val="10"/>
        <color rgb="FF595959"/>
        <rFont val="Arial"/>
        <family val="2"/>
        <charset val="186"/>
      </rPr>
      <t>1</t>
    </r>
  </si>
  <si>
    <r>
      <t>2.78</t>
    </r>
    <r>
      <rPr>
        <vertAlign val="superscript"/>
        <sz val="10"/>
        <color rgb="FF595959"/>
        <rFont val="Arial"/>
        <family val="2"/>
        <charset val="186"/>
      </rPr>
      <t>1</t>
    </r>
  </si>
  <si>
    <t>of which B2B </t>
  </si>
  <si>
    <r>
      <t>1.75</t>
    </r>
    <r>
      <rPr>
        <vertAlign val="superscript"/>
        <sz val="10"/>
        <color theme="9"/>
        <rFont val="Arial"/>
        <family val="2"/>
        <charset val="186"/>
      </rPr>
      <t>1</t>
    </r>
  </si>
  <si>
    <t>Wholesale market</t>
  </si>
  <si>
    <r>
      <t>1.08</t>
    </r>
    <r>
      <rPr>
        <vertAlign val="superscript"/>
        <sz val="10"/>
        <color theme="9"/>
        <rFont val="Arial"/>
        <family val="2"/>
        <charset val="186"/>
      </rPr>
      <t>1</t>
    </r>
  </si>
  <si>
    <t>NPS (B2C - Transactional)</t>
  </si>
  <si>
    <t>8.0 pp</t>
  </si>
  <si>
    <t>NPS (B2B - Transactional)</t>
  </si>
  <si>
    <t>(4.0 pp)</t>
  </si>
  <si>
    <r>
      <rPr>
        <i/>
        <vertAlign val="superscript"/>
        <sz val="8"/>
        <color rgb="FF595959"/>
        <rFont val="Arial"/>
        <family val="2"/>
        <charset val="186"/>
      </rPr>
      <t>1</t>
    </r>
    <r>
      <rPr>
        <i/>
        <sz val="8"/>
        <color rgb="FF595959"/>
        <rFont val="Arial"/>
        <family val="2"/>
        <charset val="186"/>
      </rPr>
      <t xml:space="preserve"> The reported values of gas sales volumes in both retail and wholesale markets in 3M 2023 have been revised after updated information was received from end users.</t>
    </r>
  </si>
  <si>
    <t>Key financial indicators</t>
  </si>
  <si>
    <t>Q1 2024</t>
  </si>
  <si>
    <t>Q4 2023</t>
  </si>
  <si>
    <t>Q3 2023</t>
  </si>
  <si>
    <t>Q2 2023</t>
  </si>
  <si>
    <t>Q1 2023</t>
  </si>
  <si>
    <t>Q4 2022</t>
  </si>
  <si>
    <t>Q3 2022</t>
  </si>
  <si>
    <t>Q2 2022</t>
  </si>
  <si>
    <t>Q1 2022</t>
  </si>
  <si>
    <t>Q4 2021</t>
  </si>
  <si>
    <t>Q3 2021</t>
  </si>
  <si>
    <t>Q2 2021</t>
  </si>
  <si>
    <r>
      <t xml:space="preserve">Adjusted EBITDA margin </t>
    </r>
    <r>
      <rPr>
        <sz val="10"/>
        <color theme="0" tint="-0.34998626667073579"/>
        <rFont val="Arial"/>
        <family val="2"/>
        <charset val="186"/>
      </rPr>
      <t>APM</t>
    </r>
  </si>
  <si>
    <r>
      <t xml:space="preserve">Adjusted Net Profit </t>
    </r>
    <r>
      <rPr>
        <sz val="10"/>
        <color theme="0" tint="-0.34998626667073579"/>
        <rFont val="Arial"/>
        <family val="2"/>
        <charset val="186"/>
      </rPr>
      <t>APM</t>
    </r>
  </si>
  <si>
    <r>
      <t xml:space="preserve">Investments </t>
    </r>
    <r>
      <rPr>
        <sz val="10"/>
        <color theme="0" tint="-0.34998626667073579"/>
        <rFont val="Arial"/>
        <family val="2"/>
        <charset val="186"/>
      </rPr>
      <t>APM</t>
    </r>
  </si>
  <si>
    <r>
      <t>Adjusted ROE LTM</t>
    </r>
    <r>
      <rPr>
        <vertAlign val="superscript"/>
        <sz val="10"/>
        <color rgb="FF595959"/>
        <rFont val="Arial"/>
        <family val="2"/>
        <charset val="186"/>
      </rPr>
      <t>1</t>
    </r>
    <r>
      <rPr>
        <sz val="10"/>
        <color rgb="FF595959"/>
        <rFont val="Arial"/>
        <family val="2"/>
        <charset val="186"/>
      </rPr>
      <t xml:space="preserve"> </t>
    </r>
    <r>
      <rPr>
        <sz val="10"/>
        <color theme="0" tint="-0.34998626667073579"/>
        <rFont val="Arial"/>
        <family val="2"/>
        <charset val="186"/>
      </rPr>
      <t>APM</t>
    </r>
  </si>
  <si>
    <r>
      <t>ROE LTM</t>
    </r>
    <r>
      <rPr>
        <vertAlign val="superscript"/>
        <sz val="10"/>
        <color rgb="FF595959"/>
        <rFont val="Arial"/>
        <family val="2"/>
        <charset val="186"/>
      </rPr>
      <t>1</t>
    </r>
    <r>
      <rPr>
        <sz val="10"/>
        <color rgb="FF595959"/>
        <rFont val="Arial"/>
        <family val="2"/>
        <charset val="186"/>
      </rPr>
      <t xml:space="preserve"> </t>
    </r>
    <r>
      <rPr>
        <sz val="10"/>
        <color theme="0" tint="-0.34998626667073579"/>
        <rFont val="Arial"/>
        <family val="2"/>
        <charset val="186"/>
      </rPr>
      <t>APM</t>
    </r>
  </si>
  <si>
    <r>
      <t>Adjusted ROCE LTM</t>
    </r>
    <r>
      <rPr>
        <vertAlign val="superscript"/>
        <sz val="10"/>
        <color rgb="FF595959"/>
        <rFont val="Arial"/>
        <family val="2"/>
        <charset val="186"/>
      </rPr>
      <t>1</t>
    </r>
    <r>
      <rPr>
        <sz val="10"/>
        <color rgb="FF595959"/>
        <rFont val="Arial"/>
        <family val="2"/>
        <charset val="186"/>
      </rPr>
      <t xml:space="preserve"> </t>
    </r>
    <r>
      <rPr>
        <sz val="10"/>
        <color theme="0" tint="-0.34998626667073579"/>
        <rFont val="Arial"/>
        <family val="2"/>
        <charset val="186"/>
      </rPr>
      <t>APM</t>
    </r>
  </si>
  <si>
    <r>
      <t>ROCE LTM</t>
    </r>
    <r>
      <rPr>
        <vertAlign val="superscript"/>
        <sz val="10"/>
        <color rgb="FF595959"/>
        <rFont val="Arial"/>
        <family val="2"/>
        <charset val="186"/>
      </rPr>
      <t>1</t>
    </r>
    <r>
      <rPr>
        <sz val="10"/>
        <color rgb="FF595959"/>
        <rFont val="Arial"/>
        <family val="2"/>
        <charset val="186"/>
      </rPr>
      <t xml:space="preserve"> </t>
    </r>
    <r>
      <rPr>
        <sz val="10"/>
        <color theme="0" tint="-0.34998626667073579"/>
        <rFont val="Arial"/>
        <family val="2"/>
        <charset val="186"/>
      </rPr>
      <t>APM</t>
    </r>
  </si>
  <si>
    <t>30 Sep 2023</t>
  </si>
  <si>
    <t>30 Jun 2023</t>
  </si>
  <si>
    <t>31 Mar 2023</t>
  </si>
  <si>
    <t>31 Dec 2022</t>
  </si>
  <si>
    <t>30 Sep 2022</t>
  </si>
  <si>
    <t>30 Jun 2022</t>
  </si>
  <si>
    <t>31 Mar 2022</t>
  </si>
  <si>
    <t>31 Dec 2021</t>
  </si>
  <si>
    <t>30 Sep 2021</t>
  </si>
  <si>
    <t>30 Jun 2021</t>
  </si>
  <si>
    <t>Total assets</t>
  </si>
  <si>
    <r>
      <t xml:space="preserve">Net Debt </t>
    </r>
    <r>
      <rPr>
        <sz val="10"/>
        <color theme="0" tint="-0.34998626667073579"/>
        <rFont val="Arial"/>
        <family val="2"/>
        <charset val="186"/>
      </rPr>
      <t>APM</t>
    </r>
  </si>
  <si>
    <r>
      <t xml:space="preserve">Net Working Capital </t>
    </r>
    <r>
      <rPr>
        <sz val="10"/>
        <color theme="0" tint="-0.34998626667073579"/>
        <rFont val="Arial"/>
        <family val="2"/>
        <charset val="186"/>
      </rPr>
      <t>APM</t>
    </r>
  </si>
  <si>
    <r>
      <t xml:space="preserve">Capital Employed </t>
    </r>
    <r>
      <rPr>
        <sz val="10"/>
        <color theme="0" tint="-0.34998626667073579"/>
        <rFont val="Arial"/>
        <family val="2"/>
        <charset val="186"/>
      </rPr>
      <t>APM</t>
    </r>
  </si>
  <si>
    <r>
      <t xml:space="preserve">Net Debt/EBITDA LTM </t>
    </r>
    <r>
      <rPr>
        <sz val="10"/>
        <color theme="0" tint="-0.34998626667073579"/>
        <rFont val="Arial"/>
        <family val="2"/>
        <charset val="186"/>
      </rPr>
      <t>APM</t>
    </r>
  </si>
  <si>
    <t>times</t>
  </si>
  <si>
    <r>
      <t xml:space="preserve">Net Debt/Adjusted EBITDA LTM </t>
    </r>
    <r>
      <rPr>
        <sz val="10"/>
        <color theme="0" tint="-0.34998626667073579"/>
        <rFont val="Arial"/>
        <family val="2"/>
        <charset val="186"/>
      </rPr>
      <t>APM</t>
    </r>
  </si>
  <si>
    <r>
      <t xml:space="preserve">FFO LTM/Net Debt </t>
    </r>
    <r>
      <rPr>
        <sz val="10"/>
        <color theme="0" tint="-0.34998626667073579"/>
        <rFont val="Arial"/>
        <family val="2"/>
        <charset val="186"/>
      </rPr>
      <t>APM</t>
    </r>
  </si>
  <si>
    <t xml:space="preserve">                - </t>
  </si>
  <si>
    <t>Early Development Pipeline</t>
  </si>
  <si>
    <t>0.32</t>
  </si>
  <si>
    <t>0.27</t>
  </si>
  <si>
    <r>
      <t>42</t>
    </r>
    <r>
      <rPr>
        <sz val="10"/>
        <color theme="9"/>
        <rFont val="Arial"/>
        <family val="2"/>
        <charset val="186"/>
      </rPr>
      <t> </t>
    </r>
  </si>
  <si>
    <r>
      <t>Consolidated statement of financial position</t>
    </r>
    <r>
      <rPr>
        <sz val="10"/>
        <color rgb="FF172E62"/>
        <rFont val="Arial"/>
        <family val="2"/>
        <charset val="186"/>
      </rPr>
      <t>, EURm</t>
    </r>
  </si>
  <si>
    <t>Assets</t>
  </si>
  <si>
    <t>Intangible assets</t>
  </si>
  <si>
    <t>Property, plant and equipment</t>
  </si>
  <si>
    <t>Right-of-use assets</t>
  </si>
  <si>
    <t>Prepayments for non-current assets</t>
  </si>
  <si>
    <t>Investment property</t>
  </si>
  <si>
    <t>Non-current receivables</t>
  </si>
  <si>
    <t>Other financial assets</t>
  </si>
  <si>
    <t>Other non-current assets</t>
  </si>
  <si>
    <t>Deferred tax assets</t>
  </si>
  <si>
    <t>Inventories</t>
  </si>
  <si>
    <t>Prepayments and deferred expenses</t>
  </si>
  <si>
    <t>Trade receivables</t>
  </si>
  <si>
    <t>Other receivables</t>
  </si>
  <si>
    <t>Other current assets</t>
  </si>
  <si>
    <t>Prepaid income tax</t>
  </si>
  <si>
    <t>Cash and cash equivalents</t>
  </si>
  <si>
    <t>Assets held for sale</t>
  </si>
  <si>
    <t>Current assets</t>
  </si>
  <si>
    <t>Equity and liabilities</t>
  </si>
  <si>
    <t>Share capital</t>
  </si>
  <si>
    <t>Reserves</t>
  </si>
  <si>
    <t>Retained earnings</t>
  </si>
  <si>
    <t>Equity attributable to shareholders in AB “Ignitis grupė”</t>
  </si>
  <si>
    <t>Non-controlling interests</t>
  </si>
  <si>
    <t>Non-current loans and bonds</t>
  </si>
  <si>
    <t>Non-current lease liabilities</t>
  </si>
  <si>
    <t>Provisions</t>
  </si>
  <si>
    <t>Other non-current liabilities</t>
  </si>
  <si>
    <t>Loans</t>
  </si>
  <si>
    <t>Trade payables</t>
  </si>
  <si>
    <t>Advances received</t>
  </si>
  <si>
    <t>Income tax payable</t>
  </si>
  <si>
    <t>Other current liabilities</t>
  </si>
  <si>
    <t>Total liabilities</t>
  </si>
  <si>
    <t>Total equity and liabilities</t>
  </si>
  <si>
    <r>
      <t>Condensed consolidated statement of profit or loss</t>
    </r>
    <r>
      <rPr>
        <sz val="10"/>
        <color rgb="FF172E62"/>
        <rFont val="Arial"/>
        <family val="2"/>
        <charset val="186"/>
      </rPr>
      <t>, EURm</t>
    </r>
  </si>
  <si>
    <t>Revenue from contracts with customers</t>
  </si>
  <si>
    <t>Other income</t>
  </si>
  <si>
    <t>Total expenses</t>
  </si>
  <si>
    <t>EBITDA</t>
  </si>
  <si>
    <t>Depreciation and amortisation</t>
  </si>
  <si>
    <t>Write-offs, revaluation and impairment losses of property, plant and equipment and intangible assets</t>
  </si>
  <si>
    <t>Operating profit (EBIT)</t>
  </si>
  <si>
    <t>Finance income</t>
  </si>
  <si>
    <t>Finance expenses</t>
  </si>
  <si>
    <t>Profit (loss) before tax</t>
  </si>
  <si>
    <t>Attributable to:</t>
  </si>
  <si>
    <t>Shareholders in AB “Ignitis grupė”</t>
  </si>
  <si>
    <t>Non-controlling interest</t>
  </si>
  <si>
    <t>Basic and diluted earnings per share (EUR)</t>
  </si>
  <si>
    <t>Weighted average number of shares</t>
  </si>
  <si>
    <t>Change in actuarial assumptions</t>
  </si>
  <si>
    <t>Items that will not be reclassified to profit or loss in subsequent periods (net of tax), total</t>
  </si>
  <si>
    <t>Cash flow hedges – effective portion of change in fair value</t>
  </si>
  <si>
    <t>Cash flow hedges – reclassified to profit or loss</t>
  </si>
  <si>
    <t>Foreign operations – foreign currency translation differences</t>
  </si>
  <si>
    <r>
      <t>Consolidated statement of cash flows</t>
    </r>
    <r>
      <rPr>
        <sz val="10"/>
        <color rgb="FF172E62"/>
        <rFont val="Arial"/>
        <family val="2"/>
        <charset val="186"/>
      </rPr>
      <t>, EURm</t>
    </r>
  </si>
  <si>
    <t>Adjustments for:</t>
  </si>
  <si>
    <t>Depreciation and amortisation expenses</t>
  </si>
  <si>
    <t>Depreciation and amortisation of grants</t>
  </si>
  <si>
    <t>Fair value changes of derivatives</t>
  </si>
  <si>
    <t>Impairment/(reversal of impairment) of financial assets</t>
  </si>
  <si>
    <t>Income tax expenses/(benefit)</t>
  </si>
  <si>
    <t>Increase/(decrease) in provisions</t>
  </si>
  <si>
    <t>Inventory write-off to net realizable value/(reversal)</t>
  </si>
  <si>
    <t>Loss/(gain) on disposal/write-off of assets held for sale and property, plant and equipment</t>
  </si>
  <si>
    <t>Interest income</t>
  </si>
  <si>
    <t>Interest expenses</t>
  </si>
  <si>
    <t xml:space="preserve">Other expenses/(income) of financing activities </t>
  </si>
  <si>
    <t>Changes in working capital:</t>
  </si>
  <si>
    <t>(Increase)/decrease in trade receivables and other amounts receivable</t>
  </si>
  <si>
    <t>(Increase)/decrease in inventories, prepayments and other current and non-current assets</t>
  </si>
  <si>
    <t>Increase/(decrease) in trade payables, deferred income, advances received, other non-current and current liabilities</t>
  </si>
  <si>
    <t>Income tax (paid)/received</t>
  </si>
  <si>
    <t>Net cash flows from operating activities</t>
  </si>
  <si>
    <t>Acquisition of property, plant and equipment and intangible assets</t>
  </si>
  <si>
    <t>Proceeds from sale of property, plant and equipment, assets held for sale and intangible assets</t>
  </si>
  <si>
    <t xml:space="preserve">Acquisition of subsidiaries, net of cash acquired </t>
  </si>
  <si>
    <t>Loans granted</t>
  </si>
  <si>
    <t>Finance lease payments received</t>
  </si>
  <si>
    <t>(Increase)/decrease of deposits</t>
  </si>
  <si>
    <t>Investments in/(return from) investment funds</t>
  </si>
  <si>
    <t>Net cash flows from investing activities</t>
  </si>
  <si>
    <t>Loans received</t>
  </si>
  <si>
    <t>Repayments of loans</t>
  </si>
  <si>
    <t>Overdrafts net change</t>
  </si>
  <si>
    <t>Lease payments</t>
  </si>
  <si>
    <t>Net cash flows from financing activities</t>
  </si>
  <si>
    <t>Increase (decrease) in cash and cash equivalents</t>
  </si>
  <si>
    <t>Assets in operation and secured assets, as of 31 Mar 2024</t>
  </si>
  <si>
    <t>Energy source</t>
  </si>
  <si>
    <t>Ignitis grupe ownership
share, %</t>
  </si>
  <si>
    <t>Financial consolidation</t>
  </si>
  <si>
    <t>Country</t>
  </si>
  <si>
    <t>COD / Expected COD</t>
  </si>
  <si>
    <t>Installed
capacity, MW</t>
  </si>
  <si>
    <t>Electricity generation, GWh¹</t>
  </si>
  <si>
    <r>
      <t>Load factor,%</t>
    </r>
    <r>
      <rPr>
        <b/>
        <vertAlign val="superscript"/>
        <sz val="10"/>
        <color rgb="FFFFFFFF"/>
        <rFont val="Arial"/>
        <family val="2"/>
        <charset val="186"/>
      </rPr>
      <t>2</t>
    </r>
  </si>
  <si>
    <t>Revenue model</t>
  </si>
  <si>
    <t>Proportion of
secured revenue</t>
  </si>
  <si>
    <r>
      <t>OPEX kEur/MW</t>
    </r>
    <r>
      <rPr>
        <b/>
        <vertAlign val="superscript"/>
        <sz val="10"/>
        <color rgb="FFFFFFFF"/>
        <rFont val="Arial"/>
        <family val="2"/>
        <charset val="186"/>
      </rPr>
      <t>3</t>
    </r>
  </si>
  <si>
    <t>Construction CAPEX, mEur</t>
  </si>
  <si>
    <t>Véjo gūsis (Liepynė)</t>
  </si>
  <si>
    <t>Onshore Wind</t>
  </si>
  <si>
    <t>Full</t>
  </si>
  <si>
    <t>2010</t>
  </si>
  <si>
    <t>PPA</t>
  </si>
  <si>
    <t>Vėjo gūsis (Kreivėnai)</t>
  </si>
  <si>
    <t>Véjo Vatas</t>
  </si>
  <si>
    <t>2011</t>
  </si>
  <si>
    <t>Tuuleenergia</t>
  </si>
  <si>
    <t>2013-2014</t>
  </si>
  <si>
    <t xml:space="preserve"> PPA / 
FiP for 12 MW</t>
  </si>
  <si>
    <t>Eurakras</t>
  </si>
  <si>
    <t>2016</t>
  </si>
  <si>
    <t xml:space="preserve"> PPA</t>
  </si>
  <si>
    <t>Pomerania</t>
  </si>
  <si>
    <t>CfD</t>
  </si>
  <si>
    <r>
      <t>Mažeikiai</t>
    </r>
    <r>
      <rPr>
        <vertAlign val="superscript"/>
        <sz val="10"/>
        <color rgb="FF595959"/>
        <rFont val="Arial"/>
        <family val="2"/>
        <charset val="186"/>
      </rPr>
      <t>4</t>
    </r>
  </si>
  <si>
    <t>28-32</t>
  </si>
  <si>
    <r>
      <t>Silesia I</t>
    </r>
    <r>
      <rPr>
        <vertAlign val="superscript"/>
        <sz val="10"/>
        <color rgb="FF595959"/>
        <rFont val="Arial"/>
        <family val="2"/>
        <charset val="186"/>
      </rPr>
      <t>5</t>
    </r>
  </si>
  <si>
    <t>Total operating wind and solar farms</t>
  </si>
  <si>
    <t>Silesia II</t>
  </si>
  <si>
    <t>CfD / PPA</t>
  </si>
  <si>
    <t>Polish solar portfolio</t>
  </si>
  <si>
    <t>Tauragė solar project I</t>
  </si>
  <si>
    <t>Merchant</t>
  </si>
  <si>
    <t>Kelmė WF I</t>
  </si>
  <si>
    <t>Kelmė WF II</t>
  </si>
  <si>
    <t>Latvian solar portfolio I</t>
  </si>
  <si>
    <t>Lithuanian offshore WF</t>
  </si>
  <si>
    <t>Not disclosed</t>
  </si>
  <si>
    <t>Total wind and solar farms under construction</t>
  </si>
  <si>
    <t>¹ Last 3-years (or since WF starts working in full capacity for Pomerania WF, Mažeikiai WF and Silesia I WF) historical average for operational wind farms.</t>
  </si>
  <si>
    <r>
      <rPr>
        <i/>
        <vertAlign val="superscript"/>
        <sz val="8"/>
        <color rgb="FF595959"/>
        <rFont val="Arial"/>
        <family val="2"/>
        <charset val="186"/>
      </rPr>
      <t>3</t>
    </r>
    <r>
      <rPr>
        <i/>
        <sz val="8"/>
        <color rgb="FF595959"/>
        <rFont val="Arial"/>
        <family val="2"/>
        <charset val="186"/>
      </rPr>
      <t xml:space="preserve"> Last 12-months for operational and expected long-term average for under construction and operating in full capacity for less than full year</t>
    </r>
  </si>
  <si>
    <r>
      <rPr>
        <i/>
        <vertAlign val="superscript"/>
        <sz val="8"/>
        <color rgb="FF595959"/>
        <rFont val="Arial"/>
        <family val="2"/>
        <charset val="186"/>
      </rPr>
      <t>4</t>
    </r>
    <r>
      <rPr>
        <i/>
        <sz val="8"/>
        <color rgb="FF595959"/>
        <rFont val="Arial"/>
        <family val="2"/>
        <charset val="186"/>
      </rPr>
      <t xml:space="preserve">  In 2023 Mažeikiai WF load factor was estimated only for the period after COD (in August 2023).</t>
    </r>
  </si>
  <si>
    <r>
      <rPr>
        <i/>
        <vertAlign val="superscript"/>
        <sz val="8"/>
        <color rgb="FF595959"/>
        <rFont val="Arial"/>
        <family val="2"/>
        <charset val="186"/>
      </rPr>
      <t>5</t>
    </r>
    <r>
      <rPr>
        <i/>
        <sz val="8"/>
        <color rgb="FF595959"/>
        <rFont val="Arial"/>
        <family val="2"/>
        <charset val="186"/>
      </rPr>
      <t xml:space="preserve">  In 2024 Silesia I WF load factor was estimated only for the period after COD (in March 2024).</t>
    </r>
  </si>
  <si>
    <t>Commercial activity²</t>
  </si>
  <si>
    <t>Regulated acitivity</t>
  </si>
  <si>
    <t>COD</t>
  </si>
  <si>
    <t>Major overhaul/ lifetime extension</t>
  </si>
  <si>
    <t>Electricity generation, GWh</t>
  </si>
  <si>
    <t>Load factor,%</t>
  </si>
  <si>
    <t>RAB, mEur</t>
  </si>
  <si>
    <t>WACC, %</t>
  </si>
  <si>
    <t>D&amp;A regulatory, mEur</t>
  </si>
  <si>
    <t>Kruonis PSHP</t>
  </si>
  <si>
    <t>Hydro Pumped-Storage</t>
  </si>
  <si>
    <t>1992-1998¹</t>
  </si>
  <si>
    <t>Kaunas HPP</t>
  </si>
  <si>
    <t>Total operating hydro units</t>
  </si>
  <si>
    <t>Kruonis PSHP expansion</t>
  </si>
  <si>
    <t>Total hydro units under construction</t>
  </si>
  <si>
    <t>¹ Completion of the first turbine in 1992; full completion in 1998</t>
  </si>
  <si>
    <r>
      <rPr>
        <vertAlign val="superscript"/>
        <sz val="8"/>
        <color rgb="FF595959"/>
        <rFont val="Arial"/>
        <family val="2"/>
        <charset val="186"/>
      </rPr>
      <t>2</t>
    </r>
    <r>
      <rPr>
        <i/>
        <sz val="8"/>
        <color rgb="FF595959"/>
        <rFont val="Arial"/>
        <family val="2"/>
        <charset val="186"/>
      </rPr>
      <t xml:space="preserve"> Quarterly average x4 since the beginning of 2022 as Hydro commercial activity was affected by extreme changes in the market.</t>
    </r>
  </si>
  <si>
    <t>Installed electricity
capacity, MW</t>
  </si>
  <si>
    <t>Installed heat capacity, MW</t>
  </si>
  <si>
    <t xml:space="preserve">Electricity generation, GWh¹ </t>
  </si>
  <si>
    <t xml:space="preserve">Heat generation, GWh¹ </t>
  </si>
  <si>
    <t>Waste incineration amount, t¹</t>
  </si>
  <si>
    <t>Biofuel volumes, GWh¹</t>
  </si>
  <si>
    <t xml:space="preserve">COGS and OPEX, mEur¹ </t>
  </si>
  <si>
    <t>Kaunas CHP</t>
  </si>
  <si>
    <t>Q3 2020</t>
  </si>
  <si>
    <t>Vilnius CHP WtE unit</t>
  </si>
  <si>
    <t>Q1 2021</t>
  </si>
  <si>
    <r>
      <t>Vilnius CHP biomass unit</t>
    </r>
    <r>
      <rPr>
        <vertAlign val="superscript"/>
        <sz val="10"/>
        <color rgb="FF595959"/>
        <rFont val="Arial"/>
        <family val="2"/>
        <charset val="186"/>
      </rPr>
      <t>2</t>
    </r>
  </si>
  <si>
    <t>Elektrėnai biomass boiler</t>
  </si>
  <si>
    <t>Total operational</t>
  </si>
  <si>
    <t>Waste/Bio</t>
  </si>
  <si>
    <t>Q2 2024</t>
  </si>
  <si>
    <t>Total under construction</t>
  </si>
  <si>
    <t>¹ Historical quarterly average for operational and expected long-term average for under construction</t>
  </si>
  <si>
    <r>
      <rPr>
        <i/>
        <vertAlign val="superscript"/>
        <sz val="8"/>
        <color rgb="FF595959"/>
        <rFont val="Arial"/>
        <family val="2"/>
        <charset val="186"/>
      </rPr>
      <t>2</t>
    </r>
    <r>
      <rPr>
        <i/>
        <sz val="8"/>
        <color rgb="FF595959"/>
        <rFont val="Arial"/>
        <family val="2"/>
        <charset val="186"/>
      </rPr>
      <t xml:space="preserve"> Vilnius CHP biomass unit has reached full COD (73 MWe, 169 MWth), after the COD was achieved for the remaining capacity (23 MWe, 20 MWth) after 31 Mar 2024, therefore, it is included within the total of under construction.</t>
    </r>
  </si>
  <si>
    <r>
      <t>Volumes hedged</t>
    </r>
    <r>
      <rPr>
        <vertAlign val="superscript"/>
        <sz val="10"/>
        <color rgb="FF595959"/>
        <rFont val="Arial"/>
        <family val="2"/>
        <charset val="186"/>
      </rPr>
      <t>2,3</t>
    </r>
    <r>
      <rPr>
        <sz val="10"/>
        <color rgb="FF595959"/>
        <rFont val="Arial"/>
        <family val="2"/>
        <charset val="186"/>
      </rPr>
      <t xml:space="preserve"> (%)</t>
    </r>
  </si>
  <si>
    <r>
      <t>Hedge price</t>
    </r>
    <r>
      <rPr>
        <vertAlign val="superscript"/>
        <sz val="10"/>
        <color rgb="FF595959"/>
        <rFont val="Arial"/>
        <family val="2"/>
        <charset val="186"/>
      </rPr>
      <t>4</t>
    </r>
    <r>
      <rPr>
        <sz val="10"/>
        <color rgb="FF595959"/>
        <rFont val="Arial"/>
        <family val="2"/>
        <charset val="186"/>
      </rPr>
      <t xml:space="preserve"> (EUR/MWh)</t>
    </r>
  </si>
  <si>
    <t>¹ Hedging levels are provided until the end of the strategic period.</t>
  </si>
  <si>
    <r>
      <rPr>
        <i/>
        <vertAlign val="superscript"/>
        <sz val="8"/>
        <color rgb="FF595959"/>
        <rFont val="Arial"/>
        <family val="2"/>
        <charset val="186"/>
      </rPr>
      <t>2</t>
    </r>
    <r>
      <rPr>
        <i/>
        <sz val="8"/>
        <color rgb="FF595959"/>
        <rFont val="Arial"/>
        <family val="2"/>
        <charset val="186"/>
      </rPr>
      <t xml:space="preserve"> Generation Portfolio includes the total electricity generation capacity of Secured capacity projects, except Kruonis PSHP as well as units 7, 8 and CCGT at Elektrėnai Complex. </t>
    </r>
  </si>
  <si>
    <r>
      <rPr>
        <i/>
        <vertAlign val="superscript"/>
        <sz val="8"/>
        <color rgb="FF595959"/>
        <rFont val="Arial"/>
        <family val="2"/>
        <charset val="186"/>
      </rPr>
      <t>4</t>
    </r>
    <r>
      <rPr>
        <i/>
        <sz val="8"/>
        <color rgb="FF595959"/>
        <rFont val="Arial"/>
        <family val="2"/>
        <charset val="186"/>
      </rPr>
      <t xml:space="preserve"> Most PPA contracts are base load, therefore, actual effective hedge price can differ from the price in the contract, due to profile effect.</t>
    </r>
  </si>
  <si>
    <t>Assets in operation as of 31 Mar 2024</t>
  </si>
  <si>
    <t>Commercial activity¹</t>
  </si>
  <si>
    <t>Installed
capacity, 
MW</t>
  </si>
  <si>
    <t>Load factor,
%</t>
  </si>
  <si>
    <t>Gross margin, Eur/MWh</t>
  </si>
  <si>
    <t>Gross profit, mEur</t>
  </si>
  <si>
    <t>OPEX, 
mEur</t>
  </si>
  <si>
    <t>RAB, 
mEur</t>
  </si>
  <si>
    <t>WACC, 
%</t>
  </si>
  <si>
    <t>Gas</t>
  </si>
  <si>
    <t>7-8 EC Units</t>
  </si>
  <si>
    <t>2003-2009</t>
  </si>
  <si>
    <r>
      <rPr>
        <sz val="8"/>
        <color rgb="FF595959"/>
        <rFont val="Arial"/>
        <family val="2"/>
        <charset val="186"/>
      </rPr>
      <t>¹</t>
    </r>
    <r>
      <rPr>
        <i/>
        <sz val="8"/>
        <color rgb="FF595959"/>
        <rFont val="Arial"/>
        <family val="2"/>
        <charset val="186"/>
      </rPr>
      <t xml:space="preserve"> Quarterly average x4 since the beginning of 2022 as CCGT commercial activity was affected by extreme changes in the market.</t>
    </r>
  </si>
  <si>
    <t>YTD 2024</t>
  </si>
  <si>
    <t>FY 2023</t>
  </si>
  <si>
    <t>FY 2022</t>
  </si>
  <si>
    <t>FY 2021</t>
  </si>
  <si>
    <t>FY 2020</t>
  </si>
  <si>
    <t>FY 2019</t>
  </si>
  <si>
    <t>Q4 2020</t>
  </si>
  <si>
    <t>Q2 2020</t>
  </si>
  <si>
    <t>Q1 2020</t>
  </si>
  <si>
    <t>Q4 2019</t>
  </si>
  <si>
    <t>Q3 2019</t>
  </si>
  <si>
    <t>Q2 2019</t>
  </si>
  <si>
    <t>Q1 2019</t>
  </si>
  <si>
    <t>Electricity net generation, GWhe</t>
  </si>
  <si>
    <t>Silesia I</t>
  </si>
  <si>
    <r>
      <t>Load factor</t>
    </r>
    <r>
      <rPr>
        <b/>
        <vertAlign val="superscript"/>
        <sz val="10"/>
        <color rgb="FF595959"/>
        <rFont val="Arial"/>
        <family val="2"/>
        <charset val="186"/>
      </rPr>
      <t>1</t>
    </r>
    <r>
      <rPr>
        <b/>
        <sz val="10"/>
        <color rgb="FF595959"/>
        <rFont val="Arial"/>
        <family val="2"/>
        <charset val="186"/>
      </rPr>
      <t>,%</t>
    </r>
  </si>
  <si>
    <r>
      <t>Pomerania</t>
    </r>
    <r>
      <rPr>
        <vertAlign val="superscript"/>
        <sz val="10"/>
        <color rgb="FF595959"/>
        <rFont val="Arial"/>
        <family val="2"/>
        <charset val="186"/>
      </rPr>
      <t>2</t>
    </r>
  </si>
  <si>
    <r>
      <t>Mažeikiai</t>
    </r>
    <r>
      <rPr>
        <vertAlign val="superscript"/>
        <sz val="10"/>
        <color rgb="FF595959"/>
        <rFont val="Arial"/>
        <family val="2"/>
        <charset val="186"/>
      </rPr>
      <t>3</t>
    </r>
  </si>
  <si>
    <r>
      <t>Silesia I</t>
    </r>
    <r>
      <rPr>
        <vertAlign val="superscript"/>
        <sz val="10"/>
        <color rgb="FF595959"/>
        <rFont val="Arial"/>
        <family val="2"/>
        <charset val="186"/>
      </rPr>
      <t>4</t>
    </r>
  </si>
  <si>
    <r>
      <t>Total</t>
    </r>
    <r>
      <rPr>
        <b/>
        <vertAlign val="superscript"/>
        <sz val="10"/>
        <color rgb="FF595959"/>
        <rFont val="Arial"/>
        <family val="2"/>
        <charset val="186"/>
      </rPr>
      <t>1</t>
    </r>
  </si>
  <si>
    <t>OPEX kEur/MW</t>
  </si>
  <si>
    <t>Véjo gūsis</t>
  </si>
  <si>
    <t>Mažeikiai</t>
  </si>
  <si>
    <r>
      <rPr>
        <i/>
        <vertAlign val="superscript"/>
        <sz val="8"/>
        <color rgb="FF595959"/>
        <rFont val="Arial"/>
        <family val="2"/>
        <charset val="186"/>
      </rPr>
      <t>2</t>
    </r>
    <r>
      <rPr>
        <i/>
        <sz val="8"/>
        <color rgb="FF595959"/>
        <rFont val="Arial"/>
        <family val="2"/>
        <charset val="186"/>
      </rPr>
      <t xml:space="preserve"> In 2021 Pomerania load factor was estimated only for the period after COD (in December 2021).</t>
    </r>
  </si>
  <si>
    <r>
      <rPr>
        <i/>
        <vertAlign val="superscript"/>
        <sz val="8"/>
        <color rgb="FF595959"/>
        <rFont val="Arial"/>
        <family val="2"/>
        <charset val="186"/>
      </rPr>
      <t>3</t>
    </r>
    <r>
      <rPr>
        <i/>
        <sz val="8"/>
        <color rgb="FF595959"/>
        <rFont val="Arial"/>
        <family val="2"/>
        <charset val="186"/>
      </rPr>
      <t xml:space="preserve">  In 2023 Mažeikiai WF load factor was estimated only for the period after COD (in August 2023).</t>
    </r>
  </si>
  <si>
    <r>
      <rPr>
        <i/>
        <vertAlign val="superscript"/>
        <sz val="8"/>
        <color rgb="FF595959"/>
        <rFont val="Arial"/>
        <family val="2"/>
        <charset val="186"/>
      </rPr>
      <t>4</t>
    </r>
    <r>
      <rPr>
        <i/>
        <sz val="8"/>
        <color rgb="FF595959"/>
        <rFont val="Arial"/>
        <family val="2"/>
        <charset val="186"/>
      </rPr>
      <t xml:space="preserve">  In 2024 Silesia I WF load factor was estimated only for the period after COD (in March 2024).</t>
    </r>
  </si>
  <si>
    <t>Commercial acitivity</t>
  </si>
  <si>
    <t>Regulated activity</t>
  </si>
  <si>
    <t>14.7</t>
  </si>
  <si>
    <t>3.50%</t>
  </si>
  <si>
    <t>5.07%</t>
  </si>
  <si>
    <t>5.00%</t>
  </si>
  <si>
    <t>Electricity net generation, GWh</t>
  </si>
  <si>
    <t>Vilnius CHP biomass unit</t>
  </si>
  <si>
    <t>Heat generation, GWh</t>
  </si>
  <si>
    <t>Waste incineration amount, t (thous.)</t>
  </si>
  <si>
    <t>COGS and OPEX, mEur</t>
  </si>
  <si>
    <r>
      <t>Kaunas CHP</t>
    </r>
    <r>
      <rPr>
        <vertAlign val="superscript"/>
        <sz val="10"/>
        <color rgb="FF595959"/>
        <rFont val="Arial"/>
        <family val="2"/>
        <charset val="186"/>
      </rPr>
      <t>1</t>
    </r>
  </si>
  <si>
    <t>Vilnius CHP</t>
  </si>
  <si>
    <r>
      <rPr>
        <i/>
        <vertAlign val="superscript"/>
        <sz val="8"/>
        <color rgb="FF595959"/>
        <rFont val="Arial"/>
        <family val="2"/>
        <charset val="186"/>
      </rPr>
      <t>1</t>
    </r>
    <r>
      <rPr>
        <i/>
        <sz val="8"/>
        <color rgb="FF595959"/>
        <rFont val="Arial"/>
        <family val="2"/>
        <charset val="186"/>
      </rPr>
      <t xml:space="preserve"> Kaunas CHP result for FY 2021 was corrected compared to Fact sheet provided together with 2021 Ignitis Group Annual report due to audit corrections for Kaunas CHP.</t>
    </r>
  </si>
  <si>
    <r>
      <t>FY 2020</t>
    </r>
    <r>
      <rPr>
        <b/>
        <vertAlign val="superscript"/>
        <sz val="10"/>
        <color rgb="FFFFFFFF"/>
        <rFont val="Arial"/>
        <family val="2"/>
        <charset val="186"/>
      </rPr>
      <t>1</t>
    </r>
  </si>
  <si>
    <t>CCGT commercial</t>
  </si>
  <si>
    <t>Gross profit, mEUR</t>
  </si>
  <si>
    <t>Gross margin. Eur/MWh</t>
  </si>
  <si>
    <t>OPEX mEur</t>
  </si>
  <si>
    <r>
      <rPr>
        <i/>
        <vertAlign val="superscript"/>
        <sz val="8"/>
        <color rgb="FF595959"/>
        <rFont val="Arial"/>
        <family val="2"/>
        <charset val="186"/>
      </rPr>
      <t>1</t>
    </r>
    <r>
      <rPr>
        <i/>
        <sz val="8"/>
        <color rgb="FF595959"/>
        <rFont val="Arial"/>
        <family val="2"/>
        <charset val="186"/>
      </rPr>
      <t xml:space="preserve"> Due to change in accounting policy and reclassifications, expenses were adjusted retrospectively for the year 2020 (for more information, see Consolidated annual report and financial statements ‘Annual results’ section 'Significant changes in reporting period of 2021).</t>
    </r>
  </si>
  <si>
    <r>
      <t>2022</t>
    </r>
    <r>
      <rPr>
        <b/>
        <vertAlign val="superscript"/>
        <sz val="10"/>
        <color rgb="FFFFFFFF"/>
        <rFont val="Arial"/>
        <family val="2"/>
        <charset val="186"/>
      </rPr>
      <t>4</t>
    </r>
  </si>
  <si>
    <r>
      <t>Q3 2022</t>
    </r>
    <r>
      <rPr>
        <b/>
        <vertAlign val="superscript"/>
        <sz val="10"/>
        <color rgb="FFFFFFFF"/>
        <rFont val="Arial"/>
        <family val="2"/>
        <charset val="186"/>
      </rPr>
      <t>4</t>
    </r>
  </si>
  <si>
    <r>
      <t>Electricity spot price</t>
    </r>
    <r>
      <rPr>
        <vertAlign val="superscript"/>
        <sz val="10"/>
        <color rgb="FF595959"/>
        <rFont val="Arial"/>
        <family val="2"/>
        <charset val="186"/>
      </rPr>
      <t>1</t>
    </r>
    <r>
      <rPr>
        <sz val="10"/>
        <color rgb="FF595959"/>
        <rFont val="Arial"/>
        <family val="2"/>
        <charset val="186"/>
      </rPr>
      <t>:</t>
    </r>
  </si>
  <si>
    <t>€/MWh</t>
  </si>
  <si>
    <r>
      <t>Gas market price</t>
    </r>
    <r>
      <rPr>
        <vertAlign val="superscript"/>
        <sz val="10"/>
        <color rgb="FF595959"/>
        <rFont val="Arial"/>
        <family val="2"/>
        <charset val="186"/>
      </rPr>
      <t>2</t>
    </r>
  </si>
  <si>
    <t>Gate fee of waste incineration</t>
  </si>
  <si>
    <t>Vilnius district</t>
  </si>
  <si>
    <t>€/ton</t>
  </si>
  <si>
    <t>Kaunas district</t>
  </si>
  <si>
    <r>
      <t>Heat price</t>
    </r>
    <r>
      <rPr>
        <vertAlign val="superscript"/>
        <sz val="10"/>
        <color rgb="FF595959"/>
        <rFont val="Arial"/>
        <family val="2"/>
        <charset val="186"/>
      </rPr>
      <t>3</t>
    </r>
  </si>
  <si>
    <t>Vilnius region</t>
  </si>
  <si>
    <t>Kaunas region</t>
  </si>
  <si>
    <r>
      <t>Biofuel market price</t>
    </r>
    <r>
      <rPr>
        <vertAlign val="superscript"/>
        <sz val="10"/>
        <color rgb="FF595959"/>
        <rFont val="Arial"/>
        <family val="2"/>
        <charset val="186"/>
      </rPr>
      <t>4</t>
    </r>
  </si>
  <si>
    <r>
      <t>33.1</t>
    </r>
    <r>
      <rPr>
        <vertAlign val="superscript"/>
        <sz val="10"/>
        <color rgb="FF595959"/>
        <rFont val="Arial"/>
        <family val="2"/>
        <charset val="186"/>
      </rPr>
      <t>5</t>
    </r>
  </si>
  <si>
    <r>
      <rPr>
        <i/>
        <vertAlign val="superscript"/>
        <sz val="8"/>
        <color rgb="FF595959"/>
        <rFont val="Arial"/>
        <family val="2"/>
        <charset val="186"/>
      </rPr>
      <t>1</t>
    </r>
    <r>
      <rPr>
        <i/>
        <sz val="8"/>
        <color rgb="FF595959"/>
        <rFont val="Arial"/>
        <family val="2"/>
        <charset val="186"/>
      </rPr>
      <t xml:space="preserve"> Nordpool. Lithuania, Latvia, Estonia and Finland electricity prices are estimated using monthly average, Poland electricity prices are estimated using hourly average.</t>
    </r>
  </si>
  <si>
    <r>
      <rPr>
        <i/>
        <vertAlign val="superscript"/>
        <sz val="8"/>
        <color rgb="FF595959"/>
        <rFont val="Arial"/>
        <family val="2"/>
        <charset val="186"/>
      </rPr>
      <t>2</t>
    </r>
    <r>
      <rPr>
        <i/>
        <sz val="8"/>
        <color rgb="FF595959"/>
        <rFont val="Arial"/>
        <family val="2"/>
        <charset val="186"/>
      </rPr>
      <t xml:space="preserve"> GSPL Argus.</t>
    </r>
  </si>
  <si>
    <r>
      <rPr>
        <i/>
        <vertAlign val="superscript"/>
        <sz val="8"/>
        <color rgb="FF595959"/>
        <rFont val="Arial"/>
        <family val="2"/>
        <charset val="186"/>
      </rPr>
      <t>3</t>
    </r>
    <r>
      <rPr>
        <i/>
        <sz val="8"/>
        <color rgb="FF595959"/>
        <rFont val="Arial"/>
        <family val="2"/>
        <charset val="186"/>
      </rPr>
      <t xml:space="preserve"> Baltpool.</t>
    </r>
  </si>
  <si>
    <r>
      <rPr>
        <i/>
        <vertAlign val="superscript"/>
        <sz val="8"/>
        <color rgb="FF595959"/>
        <rFont val="Arial"/>
        <family val="2"/>
        <charset val="186"/>
      </rPr>
      <t>4</t>
    </r>
    <r>
      <rPr>
        <i/>
        <sz val="8"/>
        <color rgb="FF595959"/>
        <rFont val="Arial"/>
        <family val="2"/>
        <charset val="186"/>
      </rPr>
      <t xml:space="preserve"> National Energy Regulator Council provided biofuel market prices only for Jan-Aug, therefore starting from Q4 2022 Baltpool database is used.</t>
    </r>
  </si>
  <si>
    <t>Certain financial and statistical information contained in this Document is subject to rounding adjustments. Accordingly, any discrepancies between the totals and the sums of the amounts listed are due to rounding. Certain financial information and operating data relating to the Ignitis Group contained in this Document has not been audited and in some cases is based on management information and estimates and is subject to change. This Document may also include certain non-IFRS measures (e.g., Alternative Performance Measures, available at https://ignitisgrupe.lt/en/reports-and-presentations), which have not been subject to a financial audit for any period. Ignitis Group interim financial and operational data may not be representative of its data for the full year.</t>
  </si>
  <si>
    <t>Green Capacities</t>
  </si>
  <si>
    <t>Green Capacities Portfolio</t>
  </si>
  <si>
    <t>Key operating indicators of Green Capacities segment</t>
  </si>
  <si>
    <r>
      <rPr>
        <i/>
        <vertAlign val="superscript"/>
        <sz val="8"/>
        <color rgb="FF595959"/>
        <rFont val="Arial"/>
        <family val="2"/>
        <charset val="186"/>
      </rPr>
      <t>1</t>
    </r>
    <r>
      <rPr>
        <i/>
        <sz val="8"/>
        <color rgb="FF595959"/>
        <rFont val="Arial"/>
        <family val="2"/>
        <charset val="186"/>
      </rPr>
      <t>Total wind farms load factor was calculated using weighted average. Mažeikiai WF is included in total load factor calculations starting from October 2023, when WF started working in full capacity. Silesia I WF is included in total load factor calculations starting from March 2024, when WF reached COD.</t>
    </r>
  </si>
  <si>
    <r>
      <rPr>
        <i/>
        <vertAlign val="superscript"/>
        <sz val="8"/>
        <color rgb="FF595959"/>
        <rFont val="Arial"/>
        <family val="2"/>
        <charset val="186"/>
      </rPr>
      <t>2</t>
    </r>
    <r>
      <rPr>
        <i/>
        <sz val="8"/>
        <color rgb="FF595959"/>
        <rFont val="Arial"/>
        <family val="2"/>
        <charset val="186"/>
      </rPr>
      <t xml:space="preserve"> Total wind farms load factor was calculated using weighted average. Mažeikiai WF is included in total load factor calculations starting from October 2023, when WF started working in full capacity. Silesia I WF is included in total load factor calculations starting from March 2024, when WF reached COD.</t>
    </r>
  </si>
  <si>
    <r>
      <t>Other countries</t>
    </r>
    <r>
      <rPr>
        <vertAlign val="superscript"/>
        <sz val="10"/>
        <color rgb="FF595959"/>
        <rFont val="Arial"/>
        <family val="2"/>
        <charset val="186"/>
      </rPr>
      <t>2</t>
    </r>
  </si>
  <si>
    <r>
      <rPr>
        <i/>
        <vertAlign val="superscript"/>
        <sz val="8"/>
        <color rgb="FF595959"/>
        <rFont val="Arial"/>
        <family val="2"/>
        <charset val="186"/>
      </rPr>
      <t>2</t>
    </r>
    <r>
      <rPr>
        <i/>
        <sz val="8"/>
        <color rgb="FF595959"/>
        <rFont val="Arial"/>
        <family val="2"/>
        <charset val="186"/>
      </rPr>
      <t xml:space="preserve"> Other countries mainly represent investments in Latvia, Poland and the United Kingdom.</t>
    </r>
  </si>
  <si>
    <t>3M 2024, %</t>
  </si>
  <si>
    <t>3M 2023, %</t>
  </si>
  <si>
    <r>
      <rPr>
        <i/>
        <vertAlign val="superscript"/>
        <sz val="10"/>
        <color rgb="FF595959"/>
        <rFont val="Arial"/>
        <family val="2"/>
        <charset val="186"/>
      </rPr>
      <t>1</t>
    </r>
    <r>
      <rPr>
        <i/>
        <sz val="8"/>
        <color rgb="FF595959"/>
        <rFont val="Arial"/>
        <family val="2"/>
        <charset val="186"/>
      </rPr>
      <t>As of 31 March 2024, one loan with a floating interest rate (with a residual value of EUR 110 million) was classified as a fixed interest rate loan because an interest rate swap was carried out for this loan.</t>
    </r>
  </si>
  <si>
    <t>Mažekiai</t>
  </si>
  <si>
    <r>
      <rPr>
        <i/>
        <vertAlign val="superscript"/>
        <sz val="8"/>
        <color rgb="FF595959"/>
        <rFont val="Arial"/>
        <family val="2"/>
        <charset val="186"/>
      </rPr>
      <t>1</t>
    </r>
    <r>
      <rPr>
        <i/>
        <sz val="8"/>
        <color rgb="FF595959"/>
        <rFont val="Arial"/>
        <family val="2"/>
        <charset val="186"/>
      </rPr>
      <t xml:space="preserve"> Cash inflow indicated in the statement line ‘Proceeds from sale of PPE and intangible assets’ exclude the gain or loss which is already included in FFO.</t>
    </r>
  </si>
  <si>
    <r>
      <t>Temporary regulatory differences</t>
    </r>
    <r>
      <rPr>
        <vertAlign val="superscript"/>
        <sz val="10"/>
        <color rgb="FF595959"/>
        <rFont val="Arial"/>
        <family val="2"/>
        <charset val="186"/>
      </rPr>
      <t>1</t>
    </r>
  </si>
  <si>
    <r>
      <rPr>
        <i/>
        <vertAlign val="superscript"/>
        <sz val="8"/>
        <color rgb="FF595959"/>
        <rFont val="Arial"/>
        <family val="2"/>
        <charset val="186"/>
      </rPr>
      <t xml:space="preserve">1 </t>
    </r>
    <r>
      <rPr>
        <i/>
        <sz val="8"/>
        <color rgb="FF595959"/>
        <rFont val="Arial"/>
        <family val="2"/>
        <charset val="186"/>
      </rPr>
      <t xml:space="preserve">In 3M 2023 Adjusted EBITDA is higher than Revenue due to positive amount of "Purchase of electricity, natural gas and other services", which resulted from gain of realized cash flow hedge instrument. According to the Group accounting policy when cash flow hedges are realized, gain or losses are transferred from equity and recognized in statement of profit or loss as “Purchases of electricity, gas and other services” (for more information, please see note 1.9.3.2 of Annual consolidated financial statements for 2023). </t>
    </r>
  </si>
  <si>
    <r>
      <rPr>
        <i/>
        <vertAlign val="superscript"/>
        <sz val="10"/>
        <color rgb="FF595959"/>
        <rFont val="Arial"/>
        <family val="2"/>
        <charset val="186"/>
      </rPr>
      <t>2</t>
    </r>
    <r>
      <rPr>
        <i/>
        <sz val="8"/>
        <color rgb="FF595959"/>
        <rFont val="Arial"/>
        <family val="2"/>
        <charset val="186"/>
      </rPr>
      <t xml:space="preserve"> Actual numbers from the Networks segment’s Statement of Profit or Loss for reporting period.</t>
    </r>
  </si>
  <si>
    <t>3.4 pp</t>
  </si>
  <si>
    <r>
      <rPr>
        <vertAlign val="superscript"/>
        <sz val="8"/>
        <color rgb="FF595959"/>
        <rFont val="Arial"/>
        <family val="2"/>
        <charset val="186"/>
      </rPr>
      <t>1</t>
    </r>
    <r>
      <rPr>
        <sz val="8"/>
        <color rgb="FF595959"/>
        <rFont val="Arial"/>
        <family val="2"/>
        <charset val="186"/>
      </rPr>
      <t xml:space="preserve"> </t>
    </r>
    <r>
      <rPr>
        <i/>
        <sz val="8"/>
        <color rgb="FF595959"/>
        <rFont val="Arial"/>
        <family val="2"/>
        <charset val="186"/>
      </rPr>
      <t>2022 numbers approved and published by NERC. Additionally, 2020 and 2021 numbers were adjusted as to actual services provided.</t>
    </r>
  </si>
  <si>
    <r>
      <rPr>
        <i/>
        <vertAlign val="superscript"/>
        <sz val="8"/>
        <color rgb="FF595959"/>
        <rFont val="Arial"/>
        <family val="2"/>
        <charset val="186"/>
      </rPr>
      <t>2</t>
    </r>
    <r>
      <rPr>
        <i/>
        <sz val="8"/>
        <color rgb="FF595959"/>
        <rFont val="Arial"/>
        <family val="2"/>
        <charset val="186"/>
      </rPr>
      <t xml:space="preserve"> The regulator has halved the RAB of the secondary power reserve since 2021 but allowed to keep half of the profit earned from electricity sales from activities of the secondary power reserve.</t>
    </r>
  </si>
  <si>
    <r>
      <t>RAB, mEur</t>
    </r>
    <r>
      <rPr>
        <b/>
        <vertAlign val="superscript"/>
        <sz val="10"/>
        <color rgb="FF595959"/>
        <rFont val="Arial"/>
        <family val="2"/>
        <charset val="186"/>
      </rPr>
      <t>1</t>
    </r>
  </si>
  <si>
    <r>
      <t>WACC, %</t>
    </r>
    <r>
      <rPr>
        <b/>
        <vertAlign val="superscript"/>
        <sz val="10"/>
        <color rgb="FF595959"/>
        <rFont val="Arial"/>
        <family val="2"/>
        <charset val="186"/>
      </rPr>
      <t>1</t>
    </r>
  </si>
  <si>
    <r>
      <t>D&amp;A regulatory, mEur</t>
    </r>
    <r>
      <rPr>
        <b/>
        <vertAlign val="superscript"/>
        <sz val="10"/>
        <color rgb="FF595959"/>
        <rFont val="Arial"/>
        <family val="2"/>
        <charset val="186"/>
      </rPr>
      <t>1</t>
    </r>
  </si>
  <si>
    <r>
      <t>16.5</t>
    </r>
    <r>
      <rPr>
        <vertAlign val="superscript"/>
        <sz val="10"/>
        <color rgb="FF595959"/>
        <rFont val="Arial"/>
        <family val="2"/>
        <charset val="186"/>
      </rPr>
      <t>2</t>
    </r>
  </si>
  <si>
    <r>
      <t>16.7</t>
    </r>
    <r>
      <rPr>
        <vertAlign val="superscript"/>
        <sz val="10"/>
        <color rgb="FF595959"/>
        <rFont val="Arial"/>
        <family val="2"/>
        <charset val="186"/>
      </rPr>
      <t>2</t>
    </r>
  </si>
  <si>
    <r>
      <t>Adjusted EBITDA</t>
    </r>
    <r>
      <rPr>
        <vertAlign val="superscript"/>
        <sz val="10"/>
        <color rgb="FF595959"/>
        <rFont val="Arial"/>
        <family val="2"/>
        <charset val="186"/>
      </rPr>
      <t>1</t>
    </r>
    <r>
      <rPr>
        <sz val="10"/>
        <color rgb="FF595959"/>
        <rFont val="Arial"/>
        <family val="2"/>
        <charset val="186"/>
      </rPr>
      <t xml:space="preserve"> </t>
    </r>
    <r>
      <rPr>
        <sz val="10"/>
        <color rgb="FFBCBCBC"/>
        <rFont val="Arial"/>
        <family val="2"/>
        <charset val="186"/>
      </rPr>
      <t>APM</t>
    </r>
  </si>
  <si>
    <r>
      <t xml:space="preserve">FFO LTM/Net Debt </t>
    </r>
    <r>
      <rPr>
        <i/>
        <sz val="10"/>
        <color theme="0" tint="-0.34998626667073579"/>
        <rFont val="Arial"/>
        <family val="2"/>
        <charset val="186"/>
      </rPr>
      <t>APM</t>
    </r>
  </si>
  <si>
    <t>Outstanding as of 31 Mar 2024</t>
  </si>
  <si>
    <t>EUR</t>
  </si>
  <si>
    <t xml:space="preserve">   Networks</t>
  </si>
  <si>
    <t xml:space="preserve">   Reserve Capacities </t>
  </si>
  <si>
    <t xml:space="preserve">   Customers &amp; Solutions</t>
  </si>
  <si>
    <t>Capital Employed</t>
  </si>
  <si>
    <t>3M 2024 ∆ 3M 2023</t>
  </si>
  <si>
    <t xml:space="preserve">   Green Capacities</t>
  </si>
  <si>
    <t xml:space="preserve">Reserve Capacities </t>
  </si>
  <si>
    <t xml:space="preserve">   Other activities and eliminations</t>
  </si>
  <si>
    <t>Basic earnings per share</t>
  </si>
  <si>
    <t>4. Key financial indicators</t>
  </si>
  <si>
    <t>5. Quarterly summary</t>
  </si>
  <si>
    <t>6. Green Capacities</t>
  </si>
  <si>
    <t>7. Networks</t>
  </si>
  <si>
    <t>8. Reserve Capacities</t>
  </si>
  <si>
    <t>9. Customers &amp; Solutions</t>
  </si>
  <si>
    <t>10. Statement of financial position</t>
  </si>
  <si>
    <t>11. Statement of profit or loss</t>
  </si>
  <si>
    <t>12. Statement of cash flows</t>
  </si>
  <si>
    <t>13. Asset book:</t>
  </si>
  <si>
    <t>13.1 Wind &amp; Solar</t>
  </si>
  <si>
    <t>13.2 Hydro</t>
  </si>
  <si>
    <t>13.3 Bio&amp;WtE</t>
  </si>
  <si>
    <t>13.4 Hedging levels</t>
  </si>
  <si>
    <t>13.5 Natural gas</t>
  </si>
  <si>
    <t>14. Historical data:</t>
  </si>
  <si>
    <t>14.1 Wind &amp; Solar data</t>
  </si>
  <si>
    <t>14.2 Hydro data</t>
  </si>
  <si>
    <t>14.3 Bio&amp;WtE data</t>
  </si>
  <si>
    <t>14.4 Natural gas data</t>
  </si>
  <si>
    <t>15. Business environment</t>
  </si>
  <si>
    <t>16. Legal notice</t>
  </si>
  <si>
    <t>4. Key financial indicators (interim report page 37-38)</t>
  </si>
  <si>
    <t>10. Statement of financial position (interim report page 62)</t>
  </si>
  <si>
    <t>11. Statement of profit or loss (interim report page 60)</t>
  </si>
  <si>
    <t>12. Statement of cash flows (interim report pages 64)</t>
  </si>
  <si>
    <r>
      <t>13.4 Hedging Levels</t>
    </r>
    <r>
      <rPr>
        <b/>
        <vertAlign val="superscript"/>
        <sz val="10"/>
        <color rgb="FF595959"/>
        <rFont val="Arial"/>
        <family val="2"/>
        <charset val="186"/>
      </rPr>
      <t>1</t>
    </r>
  </si>
  <si>
    <t>14.1 Wind historical data</t>
  </si>
  <si>
    <t>15. Business enviroment</t>
  </si>
  <si>
    <t>3. Operating indicators (interim report page 35)</t>
  </si>
  <si>
    <r>
      <t xml:space="preserve">Adjusted ROCE LTM </t>
    </r>
    <r>
      <rPr>
        <i/>
        <sz val="10"/>
        <color theme="2" tint="-0.34998626667073579"/>
        <rFont val="Arial"/>
        <family val="2"/>
        <charset val="186"/>
      </rPr>
      <t>APM</t>
    </r>
  </si>
  <si>
    <r>
      <t xml:space="preserve">Net Debt/EBITDA LTM </t>
    </r>
    <r>
      <rPr>
        <i/>
        <sz val="10"/>
        <color theme="0" tint="-0.34998626667073579"/>
        <rFont val="Arial"/>
        <family val="2"/>
        <charset val="186"/>
      </rPr>
      <t>APM</t>
    </r>
  </si>
  <si>
    <r>
      <t xml:space="preserve">Net Debt/Adjusted EBITDA LTM </t>
    </r>
    <r>
      <rPr>
        <i/>
        <sz val="10"/>
        <color theme="0" tint="-0.34998626667073579"/>
        <rFont val="Arial"/>
        <family val="2"/>
        <charset val="186"/>
      </rPr>
      <t>APM</t>
    </r>
  </si>
  <si>
    <t>Purchase of electricity, natural gas and other services</t>
  </si>
  <si>
    <t>1. Financial indicators (interim report pages 27-34)</t>
  </si>
  <si>
    <t>5. Quarterly summary (interim report pages 39-40)</t>
  </si>
  <si>
    <t>6. Green Capacities (interim report pages 42-43)</t>
  </si>
  <si>
    <t>7. Networks (interim report pages 44-45)</t>
  </si>
  <si>
    <t>8. Reserve Capacities (interim report pages 46-47)</t>
  </si>
  <si>
    <t>9. Customers &amp; Solutions (interim report pages 48-49)</t>
  </si>
  <si>
    <t>2. Reconciliation (interim report pages 66-67)</t>
  </si>
  <si>
    <t>31 Mar 2024 ∆ 31 Dec 2023</t>
  </si>
  <si>
    <r>
      <rPr>
        <i/>
        <vertAlign val="superscript"/>
        <sz val="10"/>
        <color rgb="FF595959"/>
        <rFont val="Arial"/>
        <family val="2"/>
        <charset val="186"/>
      </rPr>
      <t>1</t>
    </r>
    <r>
      <rPr>
        <i/>
        <sz val="8"/>
        <color rgb="FF595959"/>
        <rFont val="Arial"/>
        <family val="2"/>
        <charset val="186"/>
      </rPr>
      <t xml:space="preserve"> These figures have been restated compared to the Annual report 2022. For more information, see section ‘7.2 Notes on restated figures’ of our Integrated Annual Report 2023.</t>
    </r>
  </si>
  <si>
    <r>
      <rPr>
        <i/>
        <vertAlign val="superscript"/>
        <sz val="8"/>
        <color rgb="FF595959"/>
        <rFont val="Arial"/>
        <family val="2"/>
        <charset val="186"/>
      </rPr>
      <t>3</t>
    </r>
    <r>
      <rPr>
        <i/>
        <sz val="8"/>
        <color rgb="FF595959"/>
        <rFont val="Arial"/>
        <family val="2"/>
        <charset val="186"/>
      </rPr>
      <t xml:space="preserve"> Some of the PPAs are internal, the graph above illustrates the Green Capacities segment’s outlook (generated volumes).</t>
    </r>
  </si>
  <si>
    <t xml:space="preserve">   -</t>
  </si>
  <si>
    <t>Total non-current liabilities</t>
  </si>
  <si>
    <t>Total current liabilities</t>
  </si>
  <si>
    <t>31 March 2023</t>
  </si>
  <si>
    <t>Net profit for period</t>
  </si>
  <si>
    <t>Net profit for the period</t>
  </si>
  <si>
    <t>Items that may be reclassified to profit or loss in subsequent periods, total</t>
  </si>
  <si>
    <t>Total other comprehensive income (loss) for the period</t>
  </si>
  <si>
    <t>Total comprehensive income (loss) for the period</t>
  </si>
  <si>
    <t>Ignitis group ownership
share, %</t>
  </si>
  <si>
    <r>
      <t xml:space="preserve">Adjusted EBITDA </t>
    </r>
    <r>
      <rPr>
        <sz val="10"/>
        <color theme="0" tint="-0.34998626667073579"/>
        <rFont val="Arial"/>
        <family val="2"/>
        <charset val="186"/>
      </rPr>
      <t>APM </t>
    </r>
  </si>
  <si>
    <r>
      <t xml:space="preserve">EBITDA margin </t>
    </r>
    <r>
      <rPr>
        <sz val="10"/>
        <color theme="0" tint="-0.34998626667073579"/>
        <rFont val="Arial"/>
        <family val="2"/>
        <charset val="186"/>
      </rPr>
      <t>APM</t>
    </r>
  </si>
  <si>
    <r>
      <t xml:space="preserve">EBIT margin </t>
    </r>
    <r>
      <rPr>
        <sz val="10"/>
        <color theme="0" tint="-0.34998626667073579"/>
        <rFont val="Arial"/>
        <family val="2"/>
        <charset val="186"/>
      </rPr>
      <t>APM</t>
    </r>
  </si>
  <si>
    <r>
      <t xml:space="preserve">Net profit margin </t>
    </r>
    <r>
      <rPr>
        <sz val="10"/>
        <color theme="0" tint="-0.34998626667073579"/>
        <rFont val="Arial"/>
        <family val="2"/>
        <charset val="186"/>
      </rPr>
      <t>APM</t>
    </r>
  </si>
  <si>
    <r>
      <t xml:space="preserve">Adjusted ROE </t>
    </r>
    <r>
      <rPr>
        <sz val="10"/>
        <color theme="0" tint="-0.34998626667073579"/>
        <rFont val="Arial"/>
        <family val="2"/>
        <charset val="186"/>
      </rPr>
      <t>APM</t>
    </r>
  </si>
  <si>
    <r>
      <t xml:space="preserve">ROE </t>
    </r>
    <r>
      <rPr>
        <sz val="10"/>
        <color theme="0" tint="-0.34998626667073579"/>
        <rFont val="Arial"/>
        <family val="2"/>
        <charset val="186"/>
      </rPr>
      <t>APM</t>
    </r>
  </si>
  <si>
    <r>
      <t xml:space="preserve">Adjusted ROCE </t>
    </r>
    <r>
      <rPr>
        <sz val="10"/>
        <color theme="0" tint="-0.34998626667073579"/>
        <rFont val="Arial"/>
        <family val="2"/>
        <charset val="186"/>
      </rPr>
      <t>APM</t>
    </r>
  </si>
  <si>
    <r>
      <t xml:space="preserve">ROCE </t>
    </r>
    <r>
      <rPr>
        <sz val="10"/>
        <color theme="0" tint="-0.34998626667073579"/>
        <rFont val="Arial"/>
        <family val="2"/>
        <charset val="186"/>
      </rPr>
      <t>APM</t>
    </r>
  </si>
  <si>
    <r>
      <t xml:space="preserve">ROA </t>
    </r>
    <r>
      <rPr>
        <sz val="10"/>
        <color theme="0" tint="-0.34998626667073579"/>
        <rFont val="Arial"/>
        <family val="2"/>
        <charset val="186"/>
      </rPr>
      <t>APM</t>
    </r>
  </si>
  <si>
    <r>
      <t xml:space="preserve">Net debt </t>
    </r>
    <r>
      <rPr>
        <sz val="10"/>
        <color theme="0" tint="-0.34998626667073579"/>
        <rFont val="Arial"/>
        <family val="2"/>
        <charset val="186"/>
      </rPr>
      <t>APM</t>
    </r>
  </si>
  <si>
    <r>
      <t xml:space="preserve">Net working capital </t>
    </r>
    <r>
      <rPr>
        <sz val="10"/>
        <color theme="0" tint="-0.34998626667073579"/>
        <rFont val="Arial"/>
        <family val="2"/>
        <charset val="186"/>
      </rPr>
      <t>APM</t>
    </r>
  </si>
  <si>
    <r>
      <t xml:space="preserve">Net working capital/Revenue LTM </t>
    </r>
    <r>
      <rPr>
        <sz val="10"/>
        <color theme="0" tint="-0.34998626667073579"/>
        <rFont val="Arial"/>
        <family val="2"/>
        <charset val="186"/>
      </rPr>
      <t>APM</t>
    </r>
  </si>
  <si>
    <r>
      <t xml:space="preserve">Equity ratio </t>
    </r>
    <r>
      <rPr>
        <sz val="10"/>
        <color theme="0" tint="-0.34998626667073579"/>
        <rFont val="Arial"/>
        <family val="2"/>
        <charset val="186"/>
      </rPr>
      <t>APM</t>
    </r>
  </si>
  <si>
    <r>
      <t xml:space="preserve">Net debt/EBITDA LTM </t>
    </r>
    <r>
      <rPr>
        <sz val="10"/>
        <color theme="0" tint="-0.34998626667073579"/>
        <rFont val="Arial"/>
        <family val="2"/>
        <charset val="186"/>
      </rPr>
      <t>APM</t>
    </r>
  </si>
  <si>
    <r>
      <t xml:space="preserve">Net debt/Adjusted EBITDA LTM </t>
    </r>
    <r>
      <rPr>
        <sz val="10"/>
        <color theme="0" tint="-0.34998626667073579"/>
        <rFont val="Arial"/>
        <family val="2"/>
        <charset val="186"/>
      </rPr>
      <t>APM</t>
    </r>
  </si>
  <si>
    <r>
      <t xml:space="preserve">Gross debt/Equity </t>
    </r>
    <r>
      <rPr>
        <sz val="10"/>
        <color theme="0" tint="-0.34998626667073579"/>
        <rFont val="Arial"/>
        <family val="2"/>
        <charset val="186"/>
      </rPr>
      <t>APM</t>
    </r>
  </si>
  <si>
    <r>
      <t xml:space="preserve">FFO LTM /Net debt </t>
    </r>
    <r>
      <rPr>
        <sz val="10"/>
        <color theme="0" tint="-0.34998626667073579"/>
        <rFont val="Arial"/>
        <family val="2"/>
        <charset val="186"/>
      </rPr>
      <t>APM</t>
    </r>
  </si>
  <si>
    <r>
      <t xml:space="preserve">Current ratio </t>
    </r>
    <r>
      <rPr>
        <sz val="10"/>
        <color theme="0" tint="-0.34998626667073579"/>
        <rFont val="Arial"/>
        <family val="2"/>
        <charset val="186"/>
      </rPr>
      <t>APM</t>
    </r>
  </si>
  <si>
    <r>
      <t xml:space="preserve">Asset turnover LTM </t>
    </r>
    <r>
      <rPr>
        <sz val="10"/>
        <color theme="0" tint="-0.34998626667073579"/>
        <rFont val="Arial"/>
        <family val="2"/>
        <charset val="186"/>
      </rPr>
      <t>APM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</si>
</sst>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_-* #,##0.00\ _€_-;\-* #,##0.00\ _€_-;_-* &quot;-&quot;??\ _€_-;_-@_-"/>
    <numFmt numFmtId="165" formatCode="0.0"/>
    <numFmt numFmtId="166" formatCode="_-* #,##0.0_-;\-* #,##0.0_-;_-* &quot;-&quot;??_-;_-@_-"/>
    <numFmt numFmtId="167" formatCode="#,##0;\(#,##0\)"/>
    <numFmt numFmtId="168" formatCode="#,##0;\(#,##0.\)"/>
    <numFmt numFmtId="169" formatCode="#,##0.0"/>
    <numFmt numFmtId="170" formatCode="_-* #,##0_-;\-* #,##0_-;_-* &quot;-&quot;??_-;_-@_-"/>
    <numFmt numFmtId="171" formatCode="0.0%"/>
    <numFmt numFmtId="172" formatCode="#,##0.0;\(#,##0.0\);\-"/>
    <numFmt numFmtId="173" formatCode="#,##0.0%;\(#,##0.0%\);\-\%;@"/>
    <numFmt numFmtId="174" formatCode="#,##0.00;\(#,##0.00\);\-"/>
    <numFmt numFmtId="175" formatCode="#,##0.0;\(#,##0.0\)"/>
    <numFmt numFmtId="176" formatCode="#,##0;\(#,##0\);\-"/>
    <numFmt numFmtId="177" formatCode="#,##0.00;\(#,##0.00\)"/>
    <numFmt numFmtId="178" formatCode="0.000"/>
    <numFmt numFmtId="179" formatCode="#,##0.0%;\(#,##0.0%\)"/>
    <numFmt numFmtId="180" formatCode="_ * #,##0.00_ ;_ * \-#,##0.00_ ;_ * &quot;-&quot;??_ ;_ @_ "/>
    <numFmt numFmtId="181" formatCode="_-* #,##0.0\ _€_-;\-* #,##0.0\ _€_-;_-* &quot;-&quot;?\ _€_-;_-@_-"/>
    <numFmt numFmtId="182" formatCode="#,##0.000;\(#,##0.000\)"/>
    <numFmt numFmtId="183" formatCode="###\ ###\ ###\ ###\ ##0;\-###\ ###\ ###\ ###\ ##0"/>
    <numFmt numFmtId="184" formatCode="_-* #,##0.000_-;\-* #,##0.000_-;_-* &quot;-&quot;??_-;_-@_-"/>
    <numFmt numFmtId="185" formatCode="_-* #,##0\ _€_-;\-* #,##0\ _€_-;_-* &quot;-&quot;??\ _€_-;_-@_-"/>
    <numFmt numFmtId="186" formatCode="#,##0;[Red]\(#,##0\);&quot;-&quot;"/>
    <numFmt numFmtId="187" formatCode="####.\ ###\ ###\ ###\ ##0;\-####.\ ###\ ###\ ###\ ##0"/>
    <numFmt numFmtId="188" formatCode="###0"/>
    <numFmt numFmtId="189" formatCode="#,##0;\(#,##0\);&quot;-&quot;"/>
    <numFmt numFmtId="190" formatCode="\&lt;0.0"/>
    <numFmt numFmtId="191" formatCode="#,##0.0&quot; pp&quot;;\(#,##0.0\)&quot; pp&quot;;\-"/>
    <numFmt numFmtId="192" formatCode="0.000%"/>
    <numFmt numFmtId="193" formatCode="###0.00"/>
    <numFmt numFmtId="194" formatCode="#,##0.0%;\(#,##0.0%\);@"/>
    <numFmt numFmtId="195" formatCode="#,##0.0000;\(#,##0.0000\);\-"/>
    <numFmt numFmtId="196" formatCode="#,##0.0&quot; pp&quot;;\(#,##0.0&quot; pp&quot;\);\-"/>
    <numFmt numFmtId="197" formatCode="#,##0.0;\-#,##0.0"/>
  </numFmts>
  <fonts count="85">
    <font>
      <sz val="11"/>
      <color theme="1"/>
      <name val="Calibri"/>
      <family val="2"/>
      <charset val="186"/>
      <scheme val="minor"/>
    </font>
    <font>
      <sz val="10"/>
      <color theme="1"/>
      <name val="Arial"/>
      <family val="2"/>
      <charset val="186"/>
    </font>
    <font>
      <sz val="10"/>
      <color theme="1"/>
      <name val="Arial"/>
      <family val="2"/>
      <charset val="186"/>
    </font>
    <font>
      <sz val="11"/>
      <color theme="1"/>
      <name val="Calibri"/>
      <family val="2"/>
      <charset val="186"/>
      <scheme val="minor"/>
    </font>
    <font>
      <u/>
      <sz val="11"/>
      <color theme="10"/>
      <name val="Calibri"/>
      <family val="2"/>
      <charset val="186"/>
      <scheme val="minor"/>
    </font>
    <font>
      <sz val="11"/>
      <color theme="1"/>
      <name val="Arial"/>
      <family val="2"/>
      <charset val="186"/>
    </font>
    <font>
      <sz val="12"/>
      <color theme="1"/>
      <name val="Arial"/>
      <family val="2"/>
      <charset val="186"/>
    </font>
    <font>
      <sz val="10"/>
      <color rgb="FF595959"/>
      <name val="Arial"/>
      <family val="2"/>
      <charset val="186"/>
    </font>
    <font>
      <sz val="10"/>
      <color theme="0" tint="-0.34998626667073579"/>
      <name val="Arial"/>
      <family val="2"/>
      <charset val="186"/>
    </font>
    <font>
      <b/>
      <sz val="10"/>
      <color rgb="FFFFFFFF"/>
      <name val="Arial"/>
      <family val="2"/>
      <charset val="186"/>
    </font>
    <font>
      <b/>
      <sz val="10"/>
      <color rgb="FF595959"/>
      <name val="Arial"/>
      <family val="2"/>
      <charset val="186"/>
    </font>
    <font>
      <i/>
      <sz val="10"/>
      <color rgb="FF595959"/>
      <name val="Arial"/>
      <family val="2"/>
      <charset val="186"/>
    </font>
    <font>
      <i/>
      <sz val="10"/>
      <color theme="0" tint="-0.499984740745262"/>
      <name val="Arial"/>
      <family val="2"/>
      <charset val="186"/>
    </font>
    <font>
      <sz val="8"/>
      <name val="Calibri"/>
      <family val="2"/>
      <charset val="186"/>
      <scheme val="minor"/>
    </font>
    <font>
      <b/>
      <i/>
      <sz val="10"/>
      <color rgb="FF595959"/>
      <name val="Arial"/>
      <family val="2"/>
      <charset val="186"/>
    </font>
    <font>
      <sz val="11"/>
      <color theme="1"/>
      <name val="Calibri"/>
      <family val="2"/>
      <scheme val="minor"/>
    </font>
    <font>
      <u/>
      <sz val="11"/>
      <color theme="10"/>
      <name val="Calibri"/>
      <family val="2"/>
      <scheme val="minor"/>
    </font>
    <font>
      <sz val="10"/>
      <name val="Arial"/>
      <family val="2"/>
    </font>
    <font>
      <sz val="11"/>
      <color indexed="8"/>
      <name val="Calibri"/>
      <family val="2"/>
    </font>
    <font>
      <b/>
      <sz val="10"/>
      <name val="Arial"/>
      <family val="2"/>
      <charset val="186"/>
    </font>
    <font>
      <sz val="10"/>
      <name val="Arial"/>
      <family val="2"/>
      <charset val="186"/>
    </font>
    <font>
      <sz val="10"/>
      <color rgb="FFFF0000"/>
      <name val="Arial"/>
      <family val="2"/>
      <charset val="186"/>
    </font>
    <font>
      <sz val="8"/>
      <name val="Felbridge DONG Energy Light"/>
      <family val="1"/>
    </font>
    <font>
      <sz val="10"/>
      <color theme="9"/>
      <name val="Arial"/>
      <family val="2"/>
      <charset val="186"/>
    </font>
    <font>
      <i/>
      <sz val="10"/>
      <color theme="1"/>
      <name val="Arial"/>
      <family val="2"/>
      <charset val="186"/>
    </font>
    <font>
      <sz val="10"/>
      <color theme="1"/>
      <name val="Arial"/>
      <family val="2"/>
      <charset val="186"/>
    </font>
    <font>
      <b/>
      <sz val="10"/>
      <color theme="1"/>
      <name val="Arial"/>
      <family val="2"/>
      <charset val="186"/>
    </font>
    <font>
      <b/>
      <i/>
      <sz val="10"/>
      <color rgb="FF00D3B7"/>
      <name val="Arial"/>
      <family val="2"/>
      <charset val="186"/>
    </font>
    <font>
      <sz val="10"/>
      <color rgb="FFBCBCBC"/>
      <name val="Arial"/>
      <family val="2"/>
      <charset val="186"/>
    </font>
    <font>
      <b/>
      <i/>
      <sz val="10"/>
      <color rgb="FFFFFFFF"/>
      <name val="Arial"/>
      <family val="2"/>
      <charset val="186"/>
    </font>
    <font>
      <sz val="8"/>
      <color rgb="FF595959"/>
      <name val="Arial"/>
      <family val="2"/>
      <charset val="186"/>
    </font>
    <font>
      <i/>
      <sz val="8"/>
      <color rgb="FF595959"/>
      <name val="Arial"/>
      <family val="2"/>
      <charset val="186"/>
    </font>
    <font>
      <b/>
      <sz val="10"/>
      <color theme="9"/>
      <name val="Arial"/>
      <family val="2"/>
      <charset val="186"/>
    </font>
    <font>
      <sz val="14"/>
      <color theme="1"/>
      <name val="Arial"/>
      <family val="2"/>
      <charset val="186"/>
    </font>
    <font>
      <sz val="14"/>
      <name val="Arial"/>
      <family val="2"/>
      <charset val="186"/>
    </font>
    <font>
      <sz val="10"/>
      <color theme="1"/>
      <name val="Arial"/>
      <family val="2"/>
    </font>
    <font>
      <u/>
      <sz val="10"/>
      <color theme="10"/>
      <name val="Arial"/>
      <family val="2"/>
    </font>
    <font>
      <sz val="10"/>
      <name val="Times New Roman"/>
      <family val="1"/>
    </font>
    <font>
      <sz val="14"/>
      <color rgb="FF595959"/>
      <name val="Arial"/>
      <family val="2"/>
      <charset val="186"/>
    </font>
    <font>
      <b/>
      <sz val="14"/>
      <color rgb="FF595959"/>
      <name val="Arial"/>
      <family val="2"/>
      <charset val="186"/>
    </font>
    <font>
      <u/>
      <sz val="14"/>
      <color rgb="FF595959"/>
      <name val="Arial"/>
      <family val="2"/>
      <charset val="186"/>
    </font>
    <font>
      <i/>
      <sz val="12"/>
      <color rgb="FF595959"/>
      <name val="Arial"/>
      <family val="2"/>
      <charset val="186"/>
    </font>
    <font>
      <i/>
      <sz val="14"/>
      <color rgb="FF595959"/>
      <name val="Arial"/>
      <family val="2"/>
      <charset val="186"/>
    </font>
    <font>
      <i/>
      <sz val="10"/>
      <color theme="9"/>
      <name val="Arial"/>
      <family val="2"/>
      <charset val="186"/>
    </font>
    <font>
      <b/>
      <sz val="10"/>
      <color theme="7"/>
      <name val="Arial"/>
      <family val="2"/>
      <charset val="186"/>
    </font>
    <font>
      <b/>
      <i/>
      <sz val="10"/>
      <color theme="9"/>
      <name val="Arial"/>
      <family val="2"/>
      <charset val="186"/>
    </font>
    <font>
      <sz val="10"/>
      <color rgb="FF3B4956"/>
      <name val="Arial"/>
      <family val="2"/>
      <charset val="186"/>
    </font>
    <font>
      <sz val="10"/>
      <color rgb="FF12496F"/>
      <name val="Arial"/>
      <family val="2"/>
      <charset val="186"/>
    </font>
    <font>
      <b/>
      <sz val="10"/>
      <color rgb="FF12496F"/>
      <name val="Arial"/>
      <family val="2"/>
      <charset val="186"/>
    </font>
    <font>
      <b/>
      <sz val="10"/>
      <color rgb="FF3B4956"/>
      <name val="Arial"/>
      <family val="2"/>
      <charset val="186"/>
    </font>
    <font>
      <sz val="7"/>
      <color rgb="FF12496F"/>
      <name val="Arial"/>
      <family val="2"/>
      <charset val="186"/>
    </font>
    <font>
      <sz val="8"/>
      <color rgb="FF12496F"/>
      <name val="Arial"/>
      <family val="2"/>
      <charset val="186"/>
    </font>
    <font>
      <sz val="10"/>
      <color theme="3"/>
      <name val="Arial"/>
      <family val="2"/>
      <charset val="186"/>
    </font>
    <font>
      <sz val="9"/>
      <color theme="1" tint="0.249977111117893"/>
      <name val="Calibri"/>
      <family val="2"/>
      <scheme val="minor"/>
    </font>
    <font>
      <sz val="10"/>
      <color theme="1"/>
      <name val="Calibri"/>
      <family val="2"/>
      <charset val="186"/>
      <scheme val="minor"/>
    </font>
    <font>
      <sz val="10"/>
      <color theme="0" tint="-0.499984740745262"/>
      <name val="Arial"/>
      <family val="2"/>
      <charset val="186"/>
    </font>
    <font>
      <vertAlign val="superscript"/>
      <sz val="10"/>
      <color rgb="FF595959"/>
      <name val="Arial"/>
      <family val="2"/>
      <charset val="186"/>
    </font>
    <font>
      <i/>
      <vertAlign val="superscript"/>
      <sz val="8"/>
      <color rgb="FF595959"/>
      <name val="Arial"/>
      <family val="2"/>
      <charset val="186"/>
    </font>
    <font>
      <i/>
      <sz val="8"/>
      <color theme="1" tint="0.34998626667073579"/>
      <name val="Arial"/>
      <family val="2"/>
      <charset val="186"/>
    </font>
    <font>
      <b/>
      <vertAlign val="superscript"/>
      <sz val="10"/>
      <color rgb="FFFFFFFF"/>
      <name val="Arial"/>
      <family val="2"/>
      <charset val="186"/>
    </font>
    <font>
      <b/>
      <vertAlign val="superscript"/>
      <sz val="10"/>
      <color rgb="FF595959"/>
      <name val="Arial"/>
      <family val="2"/>
      <charset val="186"/>
    </font>
    <font>
      <vertAlign val="superscript"/>
      <sz val="8"/>
      <color rgb="FF595959"/>
      <name val="Arial"/>
      <family val="2"/>
      <charset val="186"/>
    </font>
    <font>
      <b/>
      <sz val="10"/>
      <color rgb="FFFF0000"/>
      <name val="Arial"/>
      <family val="2"/>
      <charset val="186"/>
    </font>
    <font>
      <i/>
      <sz val="10"/>
      <color theme="0" tint="-0.34998626667073579"/>
      <name val="Arial"/>
      <family val="2"/>
      <charset val="186"/>
    </font>
    <font>
      <i/>
      <vertAlign val="superscript"/>
      <sz val="10"/>
      <color rgb="FF595959"/>
      <name val="Arial"/>
      <family val="2"/>
      <charset val="186"/>
    </font>
    <font>
      <b/>
      <i/>
      <sz val="10"/>
      <color rgb="FF172E62"/>
      <name val="Arial"/>
      <family val="2"/>
      <charset val="186"/>
    </font>
    <font>
      <b/>
      <sz val="10"/>
      <color rgb="FF172E62"/>
      <name val="Arial"/>
      <family val="2"/>
      <charset val="186"/>
    </font>
    <font>
      <sz val="10"/>
      <color rgb="FF172E62"/>
      <name val="Arial"/>
      <family val="2"/>
      <charset val="186"/>
    </font>
    <font>
      <vertAlign val="superscript"/>
      <sz val="10"/>
      <color theme="9"/>
      <name val="Arial"/>
      <family val="2"/>
      <charset val="186"/>
    </font>
    <font>
      <sz val="11"/>
      <color theme="1"/>
      <name val="Calibri"/>
      <family val="2"/>
    </font>
    <font>
      <sz val="10"/>
      <color theme="2" tint="-0.34998626667073579"/>
      <name val="Arial"/>
      <family val="2"/>
      <charset val="186"/>
    </font>
    <font>
      <i/>
      <sz val="10"/>
      <color theme="2" tint="-0.34998626667073579"/>
      <name val="Arial"/>
      <family val="2"/>
      <charset val="186"/>
    </font>
    <font>
      <i/>
      <sz val="10"/>
      <name val="Arial"/>
      <family val="2"/>
      <charset val="186"/>
    </font>
    <font>
      <sz val="10"/>
      <color rgb="FFA6A6A6"/>
      <name val="Arial"/>
      <family val="2"/>
      <charset val="186"/>
    </font>
    <font>
      <b/>
      <sz val="10"/>
      <color rgb="FF595959"/>
      <name val="Arial"/>
      <family val="2"/>
      <charset val="186"/>
    </font>
    <font>
      <sz val="10"/>
      <color rgb="FF595959"/>
      <name val="Arial"/>
      <family val="2"/>
      <charset val="186"/>
    </font>
    <font>
      <b/>
      <sz val="10"/>
      <color rgb="FFFFFFFF"/>
      <name val="Arial"/>
      <family val="2"/>
      <charset val="186"/>
    </font>
    <font>
      <sz val="10"/>
      <color rgb="FF12496F"/>
      <name val="Arial"/>
      <family val="2"/>
      <charset val="186"/>
    </font>
    <font>
      <sz val="10"/>
      <color theme="1"/>
      <name val="Arial"/>
      <family val="2"/>
      <charset val="186"/>
    </font>
    <font>
      <b/>
      <sz val="10"/>
      <color theme="1"/>
      <name val="Arial"/>
      <family val="2"/>
      <charset val="186"/>
    </font>
    <font>
      <b/>
      <sz val="10"/>
      <color rgb="FFFF0000"/>
      <name val="Arial"/>
      <family val="2"/>
      <charset val="186"/>
    </font>
    <font>
      <b/>
      <sz val="10"/>
      <color rgb="FF3B4956"/>
      <name val="Arial"/>
      <family val="2"/>
      <charset val="186"/>
    </font>
    <font>
      <b/>
      <sz val="10"/>
      <color rgb="FF12496F"/>
      <name val="Arial"/>
      <family val="2"/>
      <charset val="186"/>
    </font>
    <font>
      <sz val="10"/>
      <color rgb="FF595959"/>
      <name val="Arial"/>
      <family val="2"/>
      <charset val="186"/>
    </font>
    <font>
      <b/>
      <sz val="10"/>
      <color rgb="FF595959"/>
      <name val="Arial"/>
      <family val="2"/>
      <charset val="186"/>
    </font>
  </fonts>
  <fills count="11">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theme="2"/>
        <bgColor indexed="64"/>
      </patternFill>
    </fill>
    <fill>
      <patternFill patternType="solid">
        <fgColor theme="2" tint="-4.9989318521683403E-2"/>
        <bgColor indexed="64"/>
      </patternFill>
    </fill>
    <fill>
      <patternFill patternType="solid">
        <fgColor rgb="FFFFFFFF"/>
        <bgColor indexed="64"/>
      </patternFill>
    </fill>
    <fill>
      <patternFill patternType="solid">
        <fgColor rgb="FF172E62"/>
        <bgColor indexed="64"/>
      </patternFill>
    </fill>
    <fill>
      <patternFill patternType="solid">
        <fgColor rgb="FFFFFFFF"/>
        <bgColor rgb="FF000000"/>
      </patternFill>
    </fill>
    <fill>
      <patternFill patternType="solid">
        <fgColor theme="3"/>
        <bgColor indexed="64"/>
      </patternFill>
    </fill>
    <fill>
      <patternFill patternType="solid">
        <fgColor theme="0" tint="-4.9989318521683403E-2"/>
        <bgColor indexed="64"/>
      </patternFill>
    </fill>
  </fills>
  <borders count="69">
    <border>
      <left/>
      <right/>
      <top/>
      <bottom/>
      <diagonal/>
    </border>
    <border>
      <left/>
      <right/>
      <top/>
      <bottom style="medium">
        <color indexed="64"/>
      </bottom>
      <diagonal/>
    </border>
    <border>
      <left/>
      <right/>
      <top/>
      <bottom style="thin">
        <color rgb="FFB1B3B6"/>
      </bottom>
      <diagonal/>
    </border>
    <border>
      <left/>
      <right/>
      <top/>
      <bottom style="dashed">
        <color theme="0"/>
      </bottom>
      <diagonal/>
    </border>
    <border>
      <left style="dashed">
        <color theme="0"/>
      </left>
      <right/>
      <top/>
      <bottom style="dashed">
        <color theme="0"/>
      </bottom>
      <diagonal/>
    </border>
    <border>
      <left/>
      <right/>
      <top style="dashed">
        <color theme="0"/>
      </top>
      <bottom/>
      <diagonal/>
    </border>
    <border>
      <left style="dashed">
        <color theme="0"/>
      </left>
      <right/>
      <top style="dashed">
        <color theme="0"/>
      </top>
      <bottom/>
      <diagonal/>
    </border>
    <border>
      <left/>
      <right/>
      <top/>
      <bottom style="medium">
        <color rgb="FF595959"/>
      </bottom>
      <diagonal/>
    </border>
    <border>
      <left/>
      <right/>
      <top/>
      <bottom style="thin">
        <color theme="2" tint="-0.24994659260841701"/>
      </bottom>
      <diagonal/>
    </border>
    <border>
      <left/>
      <right/>
      <top/>
      <bottom style="thin">
        <color theme="2" tint="-0.14996795556505021"/>
      </bottom>
      <diagonal/>
    </border>
    <border>
      <left/>
      <right/>
      <top style="thin">
        <color theme="2" tint="-0.24994659260841701"/>
      </top>
      <bottom style="thin">
        <color theme="2" tint="-0.24994659260841701"/>
      </bottom>
      <diagonal/>
    </border>
    <border>
      <left/>
      <right/>
      <top style="thin">
        <color theme="2" tint="-0.14996795556505021"/>
      </top>
      <bottom style="thin">
        <color theme="2" tint="-0.14996795556505021"/>
      </bottom>
      <diagonal/>
    </border>
    <border>
      <left/>
      <right/>
      <top style="thin">
        <color theme="2" tint="-0.14996795556505021"/>
      </top>
      <bottom/>
      <diagonal/>
    </border>
    <border>
      <left/>
      <right/>
      <top style="thin">
        <color theme="2" tint="-0.14999847407452621"/>
      </top>
      <bottom/>
      <diagonal/>
    </border>
    <border>
      <left/>
      <right/>
      <top/>
      <bottom style="thin">
        <color theme="2" tint="-0.14999847407452621"/>
      </bottom>
      <diagonal/>
    </border>
    <border>
      <left/>
      <right/>
      <top style="thin">
        <color theme="2" tint="-0.14999847407452621"/>
      </top>
      <bottom style="thin">
        <color theme="2" tint="-0.14999847407452621"/>
      </bottom>
      <diagonal/>
    </border>
    <border>
      <left/>
      <right/>
      <top style="thin">
        <color theme="2" tint="-0.14996795556505021"/>
      </top>
      <bottom style="thin">
        <color theme="2" tint="-0.14999847407452621"/>
      </bottom>
      <diagonal/>
    </border>
    <border>
      <left/>
      <right/>
      <top/>
      <bottom style="thin">
        <color theme="0"/>
      </bottom>
      <diagonal/>
    </border>
    <border>
      <left/>
      <right/>
      <top style="medium">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right/>
      <top/>
      <bottom style="medium">
        <color rgb="FFDDDDDD"/>
      </bottom>
      <diagonal/>
    </border>
    <border>
      <left style="thin">
        <color theme="0"/>
      </left>
      <right style="thin">
        <color theme="0"/>
      </right>
      <top style="thin">
        <color theme="0"/>
      </top>
      <bottom style="thin">
        <color theme="0"/>
      </bottom>
      <diagonal/>
    </border>
    <border>
      <left style="thin">
        <color theme="2" tint="-0.14999847407452621"/>
      </left>
      <right/>
      <top/>
      <bottom style="thin">
        <color theme="2" tint="-0.14999847407452621"/>
      </bottom>
      <diagonal/>
    </border>
    <border>
      <left style="thin">
        <color theme="2" tint="-0.14999847407452621"/>
      </left>
      <right/>
      <top style="thin">
        <color theme="2" tint="-0.14999847407452621"/>
      </top>
      <bottom style="thin">
        <color theme="2" tint="-0.14999847407452621"/>
      </bottom>
      <diagonal/>
    </border>
    <border>
      <left/>
      <right/>
      <top style="thin">
        <color theme="2" tint="-0.14999847407452621"/>
      </top>
      <bottom style="thin">
        <color theme="2" tint="-0.14996795556505021"/>
      </bottom>
      <diagonal/>
    </border>
    <border>
      <left/>
      <right style="dashed">
        <color theme="0"/>
      </right>
      <top/>
      <bottom style="thin">
        <color theme="0"/>
      </bottom>
      <diagonal/>
    </border>
    <border>
      <left/>
      <right/>
      <top style="thin">
        <color rgb="FF172E62"/>
      </top>
      <bottom style="thin">
        <color rgb="FF172E62"/>
      </bottom>
      <diagonal/>
    </border>
    <border>
      <left/>
      <right/>
      <top style="thin">
        <color theme="2" tint="-0.14996795556505021"/>
      </top>
      <bottom style="thin">
        <color rgb="FF172E62"/>
      </bottom>
      <diagonal/>
    </border>
    <border>
      <left/>
      <right/>
      <top style="thin">
        <color rgb="FF172E62"/>
      </top>
      <bottom/>
      <diagonal/>
    </border>
    <border>
      <left/>
      <right/>
      <top/>
      <bottom style="thin">
        <color rgb="FF172E62"/>
      </bottom>
      <diagonal/>
    </border>
    <border>
      <left/>
      <right/>
      <top style="thin">
        <color theme="2" tint="-0.14999847407452621"/>
      </top>
      <bottom style="thin">
        <color rgb="FF172E62"/>
      </bottom>
      <diagonal/>
    </border>
    <border>
      <left style="medium">
        <color theme="7"/>
      </left>
      <right/>
      <top style="thin">
        <color rgb="FF172E62"/>
      </top>
      <bottom style="thin">
        <color rgb="FF172E62"/>
      </bottom>
      <diagonal/>
    </border>
    <border>
      <left style="medium">
        <color theme="7"/>
      </left>
      <right/>
      <top/>
      <bottom style="thin">
        <color rgb="FF172E62"/>
      </bottom>
      <diagonal/>
    </border>
    <border>
      <left/>
      <right/>
      <top style="thin">
        <color rgb="FF172E62"/>
      </top>
      <bottom style="thin">
        <color theme="2" tint="-0.14999847407452621"/>
      </bottom>
      <diagonal/>
    </border>
    <border>
      <left/>
      <right/>
      <top style="thin">
        <color rgb="FF172E62"/>
      </top>
      <bottom style="thin">
        <color theme="2" tint="-0.14996795556505021"/>
      </bottom>
      <diagonal/>
    </border>
    <border>
      <left style="thin">
        <color theme="7"/>
      </left>
      <right/>
      <top style="thin">
        <color rgb="FF172E62"/>
      </top>
      <bottom/>
      <diagonal/>
    </border>
    <border>
      <left style="thin">
        <color theme="7"/>
      </left>
      <right/>
      <top style="thin">
        <color rgb="FF172E62"/>
      </top>
      <bottom style="thin">
        <color rgb="FF172E62"/>
      </bottom>
      <diagonal/>
    </border>
    <border>
      <left style="thin">
        <color theme="7"/>
      </left>
      <right/>
      <top/>
      <bottom style="thin">
        <color rgb="FF172E62"/>
      </bottom>
      <diagonal/>
    </border>
    <border>
      <left/>
      <right/>
      <top style="thin">
        <color theme="2" tint="-0.14996795556505021"/>
      </top>
      <bottom style="medium">
        <color theme="2" tint="-0.14999847407452621"/>
      </bottom>
      <diagonal/>
    </border>
    <border>
      <left style="medium">
        <color theme="2" tint="-0.14999847407452621"/>
      </left>
      <right/>
      <top style="medium">
        <color theme="2" tint="-0.14999847407452621"/>
      </top>
      <bottom style="medium">
        <color theme="2" tint="-0.14999847407452621"/>
      </bottom>
      <diagonal/>
    </border>
    <border>
      <left/>
      <right/>
      <top style="medium">
        <color theme="2" tint="-0.14999847407452621"/>
      </top>
      <bottom style="medium">
        <color theme="2" tint="-0.14999847407452621"/>
      </bottom>
      <diagonal/>
    </border>
    <border>
      <left style="thin">
        <color theme="2" tint="-0.14999847407452621"/>
      </left>
      <right/>
      <top style="thin">
        <color theme="2" tint="-0.14996795556505021"/>
      </top>
      <bottom style="thin">
        <color theme="2" tint="-0.14996795556505021"/>
      </bottom>
      <diagonal/>
    </border>
    <border>
      <left style="thin">
        <color theme="2" tint="-0.14999847407452621"/>
      </left>
      <right/>
      <top style="thin">
        <color theme="2" tint="-0.14996795556505021"/>
      </top>
      <bottom style="medium">
        <color theme="2" tint="-0.14999847407452621"/>
      </bottom>
      <diagonal/>
    </border>
    <border>
      <left style="thin">
        <color theme="2" tint="-0.14999847407452621"/>
      </left>
      <right/>
      <top/>
      <bottom style="thin">
        <color theme="2" tint="-0.14996795556505021"/>
      </bottom>
      <diagonal/>
    </border>
    <border>
      <left/>
      <right/>
      <top style="thin">
        <color theme="2" tint="-0.14999847407452621"/>
      </top>
      <bottom style="medium">
        <color theme="2" tint="-0.14999847407452621"/>
      </bottom>
      <diagonal/>
    </border>
    <border>
      <left/>
      <right/>
      <top style="thin">
        <color theme="2" tint="-0.14993743705557422"/>
      </top>
      <bottom style="thin">
        <color theme="2" tint="-0.14993743705557422"/>
      </bottom>
      <diagonal/>
    </border>
    <border>
      <left/>
      <right/>
      <top style="thin">
        <color theme="2" tint="-0.14993743705557422"/>
      </top>
      <bottom style="medium">
        <color theme="2" tint="-0.14999847407452621"/>
      </bottom>
      <diagonal/>
    </border>
    <border>
      <left/>
      <right/>
      <top/>
      <bottom style="thin">
        <color theme="2" tint="-0.14993743705557422"/>
      </bottom>
      <diagonal/>
    </border>
    <border>
      <left/>
      <right/>
      <top style="medium">
        <color rgb="FFDDDDDD"/>
      </top>
      <bottom style="medium">
        <color rgb="FFDDDDDD"/>
      </bottom>
      <diagonal/>
    </border>
    <border>
      <left/>
      <right/>
      <top style="thin">
        <color theme="2" tint="-0.14999847407452621"/>
      </top>
      <bottom style="thin">
        <color theme="3"/>
      </bottom>
      <diagonal/>
    </border>
    <border>
      <left/>
      <right/>
      <top style="thin">
        <color theme="2" tint="-0.14996795556505021"/>
      </top>
      <bottom style="thin">
        <color theme="3"/>
      </bottom>
      <diagonal/>
    </border>
    <border>
      <left/>
      <right/>
      <top style="thin">
        <color rgb="FFD9D9D9"/>
      </top>
      <bottom style="thin">
        <color rgb="FFD9D9D9"/>
      </bottom>
      <diagonal/>
    </border>
    <border>
      <left/>
      <right/>
      <top style="thin">
        <color indexed="64"/>
      </top>
      <bottom style="thin">
        <color rgb="FF172E62"/>
      </bottom>
      <diagonal/>
    </border>
    <border>
      <left/>
      <right/>
      <top style="thin">
        <color theme="2" tint="-0.24994659260841701"/>
      </top>
      <bottom style="thin">
        <color indexed="64"/>
      </bottom>
      <diagonal/>
    </border>
    <border>
      <left/>
      <right/>
      <top style="thin">
        <color indexed="64"/>
      </top>
      <bottom style="thin">
        <color theme="2" tint="-0.14999847407452621"/>
      </bottom>
      <diagonal/>
    </border>
    <border>
      <left/>
      <right/>
      <top style="thin">
        <color indexed="64"/>
      </top>
      <bottom style="thin">
        <color theme="2" tint="-0.14996795556505021"/>
      </bottom>
      <diagonal/>
    </border>
    <border>
      <left/>
      <right/>
      <top style="thin">
        <color auto="1"/>
      </top>
      <bottom style="thin">
        <color auto="1"/>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right/>
      <top/>
      <bottom style="thin">
        <color indexed="64"/>
      </bottom>
      <diagonal/>
    </border>
    <border>
      <left/>
      <right/>
      <top style="thin">
        <color theme="2" tint="-0.14993743705557422"/>
      </top>
      <bottom/>
      <diagonal/>
    </border>
    <border>
      <left/>
      <right/>
      <top style="thin">
        <color rgb="FFF2F2F2"/>
      </top>
      <bottom/>
      <diagonal/>
    </border>
    <border>
      <left/>
      <right/>
      <top style="thin">
        <color rgb="FFF2F2F2"/>
      </top>
      <bottom style="thin">
        <color rgb="FFF2F2F2"/>
      </bottom>
      <diagonal/>
    </border>
    <border>
      <left/>
      <right style="dashed">
        <color theme="0"/>
      </right>
      <top style="dashed">
        <color theme="0"/>
      </top>
      <bottom style="dashed">
        <color theme="0"/>
      </bottom>
      <diagonal/>
    </border>
    <border>
      <left/>
      <right/>
      <top style="dashed">
        <color theme="0"/>
      </top>
      <bottom style="dashed">
        <color theme="0"/>
      </bottom>
      <diagonal/>
    </border>
    <border>
      <left/>
      <right/>
      <top style="thin">
        <color theme="0" tint="-4.9989318521683403E-2"/>
      </top>
      <bottom style="thin">
        <color theme="0" tint="-4.9989318521683403E-2"/>
      </bottom>
      <diagonal/>
    </border>
    <border>
      <left/>
      <right/>
      <top style="thin">
        <color theme="2" tint="-0.24994659260841701"/>
      </top>
      <bottom/>
      <diagonal/>
    </border>
    <border>
      <left/>
      <right/>
      <top/>
      <bottom style="thin">
        <color rgb="FFF2F2F2"/>
      </bottom>
      <diagonal/>
    </border>
  </borders>
  <cellStyleXfs count="64">
    <xf numFmtId="0" fontId="0" fillId="0" borderId="0"/>
    <xf numFmtId="9" fontId="3" fillId="0" borderId="0" applyFont="0" applyFill="0" applyBorder="0" applyAlignment="0" applyProtection="0"/>
    <xf numFmtId="0" fontId="4" fillId="0" borderId="0" applyNumberForma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0" fontId="16" fillId="0" borderId="0" applyNumberFormat="0" applyFill="0" applyBorder="0" applyAlignment="0" applyProtection="0"/>
    <xf numFmtId="43" fontId="15" fillId="0" borderId="0" applyFont="0" applyFill="0" applyBorder="0" applyAlignment="0" applyProtection="0"/>
    <xf numFmtId="0" fontId="17" fillId="0" borderId="0"/>
    <xf numFmtId="0" fontId="15" fillId="0" borderId="0"/>
    <xf numFmtId="43" fontId="17" fillId="0" borderId="0" applyFont="0" applyFill="0" applyBorder="0" applyAlignment="0" applyProtection="0"/>
    <xf numFmtId="43" fontId="18" fillId="0" borderId="0" applyFont="0" applyFill="0" applyBorder="0" applyAlignment="0" applyProtection="0"/>
    <xf numFmtId="0" fontId="17" fillId="0" borderId="0"/>
    <xf numFmtId="0" fontId="17" fillId="0" borderId="0"/>
    <xf numFmtId="43" fontId="3" fillId="0" borderId="0" applyFont="0" applyFill="0" applyBorder="0" applyAlignment="0" applyProtection="0"/>
    <xf numFmtId="167" fontId="22" fillId="0" borderId="2">
      <alignment horizontal="right" wrapText="1"/>
    </xf>
    <xf numFmtId="168" fontId="22" fillId="0" borderId="2">
      <alignment horizontal="left" wrapText="1"/>
    </xf>
    <xf numFmtId="0" fontId="35" fillId="0" borderId="0"/>
    <xf numFmtId="180" fontId="35" fillId="0" borderId="0" applyFont="0" applyFill="0" applyBorder="0" applyAlignment="0" applyProtection="0"/>
    <xf numFmtId="9" fontId="35" fillId="0" borderId="0" applyFont="0" applyFill="0" applyBorder="0" applyAlignment="0" applyProtection="0"/>
    <xf numFmtId="180" fontId="35" fillId="0" borderId="0" applyFont="0" applyFill="0" applyBorder="0" applyAlignment="0" applyProtection="0"/>
    <xf numFmtId="0" fontId="36" fillId="0" borderId="0" applyNumberForma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183" fontId="53" fillId="2" borderId="19">
      <alignment horizontal="right" vertical="center" wrapText="1"/>
    </xf>
    <xf numFmtId="43" fontId="15"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0" fontId="69" fillId="0" borderId="0"/>
    <xf numFmtId="43" fontId="15"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cellStyleXfs>
  <cellXfs count="981">
    <xf numFmtId="0" fontId="0" fillId="0" borderId="0" xfId="0"/>
    <xf numFmtId="0" fontId="5" fillId="2" borderId="0" xfId="0" applyFont="1" applyFill="1"/>
    <xf numFmtId="0" fontId="5" fillId="2" borderId="0" xfId="0" applyFont="1" applyFill="1" applyAlignment="1">
      <alignment horizontal="left" vertical="center"/>
    </xf>
    <xf numFmtId="0" fontId="24" fillId="2" borderId="0" xfId="0" applyFont="1" applyFill="1" applyAlignment="1">
      <alignment vertical="center"/>
    </xf>
    <xf numFmtId="0" fontId="25" fillId="2" borderId="0" xfId="0" applyFont="1" applyFill="1"/>
    <xf numFmtId="0" fontId="26" fillId="2" borderId="0" xfId="0" applyFont="1" applyFill="1" applyAlignment="1">
      <alignment horizontal="left" vertical="center"/>
    </xf>
    <xf numFmtId="0" fontId="27" fillId="2" borderId="0" xfId="0" applyFont="1" applyFill="1"/>
    <xf numFmtId="9" fontId="19" fillId="2" borderId="0" xfId="0" applyNumberFormat="1" applyFont="1" applyFill="1" applyAlignment="1">
      <alignment horizontal="right" vertical="center"/>
    </xf>
    <xf numFmtId="0" fontId="24" fillId="2" borderId="0" xfId="0" applyFont="1" applyFill="1"/>
    <xf numFmtId="0" fontId="26" fillId="2" borderId="0" xfId="0" applyFont="1" applyFill="1" applyAlignment="1">
      <alignment vertical="center"/>
    </xf>
    <xf numFmtId="10" fontId="19" fillId="2" borderId="0" xfId="0" applyNumberFormat="1" applyFont="1" applyFill="1" applyAlignment="1">
      <alignment horizontal="right" vertical="center"/>
    </xf>
    <xf numFmtId="0" fontId="33" fillId="2" borderId="0" xfId="0" applyFont="1" applyFill="1"/>
    <xf numFmtId="0" fontId="7" fillId="2" borderId="0" xfId="0" applyFont="1" applyFill="1" applyAlignment="1">
      <alignment horizontal="right" vertical="center"/>
    </xf>
    <xf numFmtId="0" fontId="34" fillId="2" borderId="0" xfId="0" applyFont="1" applyFill="1"/>
    <xf numFmtId="0" fontId="25" fillId="2" borderId="0" xfId="0" applyFont="1" applyFill="1" applyAlignment="1">
      <alignment vertical="center"/>
    </xf>
    <xf numFmtId="0" fontId="20" fillId="2" borderId="0" xfId="0" applyFont="1" applyFill="1"/>
    <xf numFmtId="0" fontId="26" fillId="2" borderId="0" xfId="0" applyFont="1" applyFill="1" applyAlignment="1">
      <alignment horizontal="left" vertical="center" wrapText="1"/>
    </xf>
    <xf numFmtId="0" fontId="25" fillId="2" borderId="0" xfId="0" applyFont="1" applyFill="1" applyAlignment="1">
      <alignment wrapText="1"/>
    </xf>
    <xf numFmtId="0" fontId="26" fillId="2" borderId="0" xfId="0" applyFont="1" applyFill="1"/>
    <xf numFmtId="0" fontId="31" fillId="0" borderId="0" xfId="0" applyFont="1"/>
    <xf numFmtId="0" fontId="14" fillId="2" borderId="0" xfId="0" applyFont="1" applyFill="1" applyAlignment="1">
      <alignment wrapText="1"/>
    </xf>
    <xf numFmtId="170" fontId="7" fillId="2" borderId="0" xfId="14" applyNumberFormat="1" applyFont="1" applyFill="1" applyBorder="1" applyAlignment="1">
      <alignment horizontal="center" vertical="center"/>
    </xf>
    <xf numFmtId="9" fontId="7" fillId="2" borderId="0" xfId="1" applyFont="1" applyFill="1" applyBorder="1" applyAlignment="1">
      <alignment horizontal="right" vertical="center"/>
    </xf>
    <xf numFmtId="0" fontId="10" fillId="2" borderId="0" xfId="1" applyNumberFormat="1" applyFont="1" applyFill="1" applyBorder="1" applyAlignment="1">
      <alignment horizontal="right" vertical="center"/>
    </xf>
    <xf numFmtId="170" fontId="7" fillId="2" borderId="0" xfId="14" applyNumberFormat="1" applyFont="1" applyFill="1" applyBorder="1" applyAlignment="1">
      <alignment horizontal="right" vertical="center"/>
    </xf>
    <xf numFmtId="170" fontId="10" fillId="2" borderId="0" xfId="14" applyNumberFormat="1" applyFont="1" applyFill="1" applyBorder="1" applyAlignment="1">
      <alignment horizontal="right" vertical="center"/>
    </xf>
    <xf numFmtId="166" fontId="10" fillId="2" borderId="0" xfId="14" applyNumberFormat="1" applyFont="1" applyFill="1" applyBorder="1" applyAlignment="1">
      <alignment horizontal="right" vertical="center"/>
    </xf>
    <xf numFmtId="0" fontId="9" fillId="2" borderId="0" xfId="0" applyFont="1" applyFill="1" applyAlignment="1">
      <alignment horizontal="right" vertical="center" wrapText="1"/>
    </xf>
    <xf numFmtId="170" fontId="7" fillId="2" borderId="0" xfId="14" applyNumberFormat="1" applyFont="1" applyFill="1" applyBorder="1" applyAlignment="1">
      <alignment horizontal="right"/>
    </xf>
    <xf numFmtId="0" fontId="34" fillId="0" borderId="0" xfId="0" applyFont="1"/>
    <xf numFmtId="0" fontId="38" fillId="2" borderId="0" xfId="0" applyFont="1" applyFill="1"/>
    <xf numFmtId="0" fontId="5" fillId="0" borderId="0" xfId="0" applyFont="1" applyAlignment="1">
      <alignment horizontal="left" vertical="center"/>
    </xf>
    <xf numFmtId="0" fontId="39" fillId="2" borderId="0" xfId="0" applyFont="1" applyFill="1" applyAlignment="1">
      <alignment horizontal="left" vertical="center"/>
    </xf>
    <xf numFmtId="0" fontId="41" fillId="2" borderId="0" xfId="0" applyFont="1" applyFill="1" applyAlignment="1">
      <alignment vertical="center"/>
    </xf>
    <xf numFmtId="0" fontId="42" fillId="2" borderId="0" xfId="0" applyFont="1" applyFill="1" applyAlignment="1">
      <alignment horizontal="left" vertical="center"/>
    </xf>
    <xf numFmtId="0" fontId="38" fillId="2" borderId="0" xfId="0" applyFont="1" applyFill="1" applyAlignment="1">
      <alignment horizontal="left" vertical="center"/>
    </xf>
    <xf numFmtId="0" fontId="11" fillId="2" borderId="0" xfId="0" applyFont="1" applyFill="1" applyAlignment="1">
      <alignment vertical="center" wrapText="1"/>
    </xf>
    <xf numFmtId="0" fontId="7" fillId="4" borderId="8" xfId="0" applyFont="1" applyFill="1" applyBorder="1" applyAlignment="1">
      <alignment horizontal="left" vertical="center" wrapText="1"/>
    </xf>
    <xf numFmtId="0" fontId="7" fillId="4" borderId="8" xfId="0" applyFont="1" applyFill="1" applyBorder="1" applyAlignment="1">
      <alignment horizontal="center" vertical="center"/>
    </xf>
    <xf numFmtId="172" fontId="23" fillId="4" borderId="8" xfId="14" applyNumberFormat="1" applyFont="1" applyFill="1" applyBorder="1" applyAlignment="1">
      <alignment horizontal="right" vertical="center"/>
    </xf>
    <xf numFmtId="0" fontId="7" fillId="4" borderId="10" xfId="0" applyFont="1" applyFill="1" applyBorder="1" applyAlignment="1">
      <alignment horizontal="left" vertical="center" wrapText="1"/>
    </xf>
    <xf numFmtId="0" fontId="7" fillId="4" borderId="10" xfId="0" applyFont="1" applyFill="1" applyBorder="1" applyAlignment="1">
      <alignment horizontal="center" vertical="center"/>
    </xf>
    <xf numFmtId="172" fontId="23" fillId="4" borderId="10" xfId="14" applyNumberFormat="1" applyFont="1" applyFill="1" applyBorder="1" applyAlignment="1">
      <alignment horizontal="right" vertical="center"/>
    </xf>
    <xf numFmtId="173" fontId="43" fillId="4" borderId="11" xfId="14" applyNumberFormat="1" applyFont="1" applyFill="1" applyBorder="1" applyAlignment="1">
      <alignment horizontal="right" vertical="top"/>
    </xf>
    <xf numFmtId="173" fontId="23" fillId="4" borderId="10" xfId="14" applyNumberFormat="1" applyFont="1" applyFill="1" applyBorder="1" applyAlignment="1">
      <alignment horizontal="right" vertical="center"/>
    </xf>
    <xf numFmtId="0" fontId="7" fillId="4" borderId="9" xfId="0" applyFont="1" applyFill="1" applyBorder="1" applyAlignment="1">
      <alignment horizontal="left" vertical="center" wrapText="1"/>
    </xf>
    <xf numFmtId="0" fontId="7" fillId="4" borderId="9" xfId="0" applyFont="1" applyFill="1" applyBorder="1" applyAlignment="1">
      <alignment horizontal="center" vertical="center"/>
    </xf>
    <xf numFmtId="172" fontId="23" fillId="5" borderId="9" xfId="14" applyNumberFormat="1" applyFont="1" applyFill="1" applyBorder="1" applyAlignment="1">
      <alignment horizontal="right" vertical="center"/>
    </xf>
    <xf numFmtId="172" fontId="23" fillId="4" borderId="9" xfId="14" applyNumberFormat="1" applyFont="1" applyFill="1" applyBorder="1" applyAlignment="1">
      <alignment horizontal="right" vertical="center"/>
    </xf>
    <xf numFmtId="0" fontId="7" fillId="4" borderId="11" xfId="0" applyFont="1" applyFill="1" applyBorder="1" applyAlignment="1">
      <alignment horizontal="left" vertical="center" wrapText="1"/>
    </xf>
    <xf numFmtId="172" fontId="23" fillId="5" borderId="11" xfId="14" applyNumberFormat="1" applyFont="1" applyFill="1" applyBorder="1" applyAlignment="1">
      <alignment horizontal="right" vertical="center"/>
    </xf>
    <xf numFmtId="172" fontId="23" fillId="4" borderId="11" xfId="14" applyNumberFormat="1" applyFont="1" applyFill="1" applyBorder="1" applyAlignment="1">
      <alignment horizontal="right" vertical="center"/>
    </xf>
    <xf numFmtId="0" fontId="7" fillId="4" borderId="11" xfId="0" applyFont="1" applyFill="1" applyBorder="1" applyAlignment="1">
      <alignment horizontal="right" vertical="center"/>
    </xf>
    <xf numFmtId="0" fontId="7" fillId="4" borderId="9" xfId="0" applyFont="1" applyFill="1" applyBorder="1" applyAlignment="1">
      <alignment horizontal="right" vertical="center"/>
    </xf>
    <xf numFmtId="172" fontId="43" fillId="4" borderId="9" xfId="14" applyNumberFormat="1" applyFont="1" applyFill="1" applyBorder="1" applyAlignment="1">
      <alignment horizontal="right" vertical="center"/>
    </xf>
    <xf numFmtId="173" fontId="43" fillId="4" borderId="9" xfId="14" applyNumberFormat="1" applyFont="1" applyFill="1" applyBorder="1" applyAlignment="1">
      <alignment horizontal="right" vertical="center"/>
    </xf>
    <xf numFmtId="172" fontId="43" fillId="4" borderId="11" xfId="14" applyNumberFormat="1" applyFont="1" applyFill="1" applyBorder="1" applyAlignment="1">
      <alignment horizontal="right" vertical="center"/>
    </xf>
    <xf numFmtId="173" fontId="43" fillId="4" borderId="11" xfId="14" applyNumberFormat="1" applyFont="1" applyFill="1" applyBorder="1" applyAlignment="1">
      <alignment horizontal="right" vertical="center"/>
    </xf>
    <xf numFmtId="0" fontId="31" fillId="0" borderId="0" xfId="0" applyFont="1" applyAlignment="1">
      <alignment wrapText="1"/>
    </xf>
    <xf numFmtId="0" fontId="10" fillId="4" borderId="9" xfId="0" applyFont="1" applyFill="1" applyBorder="1" applyAlignment="1">
      <alignment horizontal="left" vertical="center" wrapText="1"/>
    </xf>
    <xf numFmtId="0" fontId="10" fillId="4" borderId="9" xfId="0" applyFont="1" applyFill="1" applyBorder="1" applyAlignment="1">
      <alignment horizontal="right" vertical="center"/>
    </xf>
    <xf numFmtId="172" fontId="32" fillId="5" borderId="9" xfId="14" applyNumberFormat="1" applyFont="1" applyFill="1" applyBorder="1" applyAlignment="1">
      <alignment horizontal="right" vertical="center"/>
    </xf>
    <xf numFmtId="172" fontId="32" fillId="4" borderId="9" xfId="14" applyNumberFormat="1" applyFont="1" applyFill="1" applyBorder="1" applyAlignment="1">
      <alignment horizontal="right" vertical="center"/>
    </xf>
    <xf numFmtId="172" fontId="45" fillId="4" borderId="9" xfId="14" applyNumberFormat="1" applyFont="1" applyFill="1" applyBorder="1" applyAlignment="1">
      <alignment horizontal="right" vertical="center"/>
    </xf>
    <xf numFmtId="173" fontId="45" fillId="4" borderId="9" xfId="14" applyNumberFormat="1" applyFont="1" applyFill="1" applyBorder="1" applyAlignment="1">
      <alignment horizontal="right" vertical="center"/>
    </xf>
    <xf numFmtId="0" fontId="7" fillId="4" borderId="12" xfId="0" applyFont="1" applyFill="1" applyBorder="1" applyAlignment="1">
      <alignment horizontal="left" vertical="center" wrapText="1"/>
    </xf>
    <xf numFmtId="171" fontId="23" fillId="4" borderId="11" xfId="1" applyNumberFormat="1" applyFont="1" applyFill="1" applyBorder="1" applyAlignment="1">
      <alignment horizontal="right" vertical="center"/>
    </xf>
    <xf numFmtId="0" fontId="7" fillId="4" borderId="14" xfId="0" applyFont="1" applyFill="1" applyBorder="1" applyAlignment="1">
      <alignment horizontal="left" vertical="center" wrapText="1"/>
    </xf>
    <xf numFmtId="0" fontId="7" fillId="0" borderId="15" xfId="0" applyFont="1" applyBorder="1" applyAlignment="1">
      <alignment horizontal="left" vertical="center" wrapText="1" indent="1"/>
    </xf>
    <xf numFmtId="0" fontId="12" fillId="2" borderId="0" xfId="0" applyFont="1" applyFill="1" applyAlignment="1">
      <alignment horizontal="left" vertical="center" wrapText="1"/>
    </xf>
    <xf numFmtId="174" fontId="23" fillId="5" borderId="9" xfId="14" applyNumberFormat="1" applyFont="1" applyFill="1" applyBorder="1" applyAlignment="1">
      <alignment horizontal="right" vertical="center"/>
    </xf>
    <xf numFmtId="174" fontId="23" fillId="4" borderId="9" xfId="14" applyNumberFormat="1" applyFont="1" applyFill="1" applyBorder="1" applyAlignment="1">
      <alignment horizontal="right" vertical="center"/>
    </xf>
    <xf numFmtId="169" fontId="7" fillId="4" borderId="11" xfId="0" applyNumberFormat="1" applyFont="1" applyFill="1" applyBorder="1" applyAlignment="1">
      <alignment horizontal="right" vertical="center"/>
    </xf>
    <xf numFmtId="169" fontId="7" fillId="4" borderId="11" xfId="0" applyNumberFormat="1" applyFont="1" applyFill="1" applyBorder="1" applyAlignment="1">
      <alignment horizontal="right" vertical="center" wrapText="1"/>
    </xf>
    <xf numFmtId="169" fontId="7" fillId="4" borderId="12" xfId="0" applyNumberFormat="1" applyFont="1" applyFill="1" applyBorder="1" applyAlignment="1">
      <alignment horizontal="right" vertical="center"/>
    </xf>
    <xf numFmtId="169" fontId="7" fillId="4" borderId="12" xfId="0" applyNumberFormat="1" applyFont="1" applyFill="1" applyBorder="1" applyAlignment="1">
      <alignment horizontal="right" vertical="center" wrapText="1"/>
    </xf>
    <xf numFmtId="0" fontId="11" fillId="2" borderId="0" xfId="0" applyFont="1" applyFill="1" applyAlignment="1">
      <alignment vertical="center"/>
    </xf>
    <xf numFmtId="0" fontId="10" fillId="4" borderId="14" xfId="0" applyFont="1" applyFill="1" applyBorder="1" applyAlignment="1">
      <alignment horizontal="left" vertical="center" wrapText="1"/>
    </xf>
    <xf numFmtId="0" fontId="7" fillId="4" borderId="16" xfId="0" applyFont="1" applyFill="1" applyBorder="1" applyAlignment="1">
      <alignment horizontal="center" vertical="center"/>
    </xf>
    <xf numFmtId="0" fontId="7" fillId="2" borderId="15" xfId="0" applyFont="1" applyFill="1" applyBorder="1" applyAlignment="1">
      <alignment horizontal="left" vertical="center" wrapText="1" indent="2"/>
    </xf>
    <xf numFmtId="0" fontId="7" fillId="2" borderId="15" xfId="0" applyFont="1" applyFill="1" applyBorder="1" applyAlignment="1">
      <alignment horizontal="center" vertical="center"/>
    </xf>
    <xf numFmtId="174" fontId="23" fillId="5" borderId="16" xfId="14" applyNumberFormat="1" applyFont="1" applyFill="1" applyBorder="1" applyAlignment="1">
      <alignment horizontal="right" vertical="center"/>
    </xf>
    <xf numFmtId="174" fontId="23" fillId="4" borderId="16" xfId="14" applyNumberFormat="1" applyFont="1" applyFill="1" applyBorder="1" applyAlignment="1">
      <alignment horizontal="right" vertical="center"/>
    </xf>
    <xf numFmtId="0" fontId="10" fillId="4" borderId="9" xfId="0" applyFont="1" applyFill="1" applyBorder="1" applyAlignment="1">
      <alignment horizontal="center" vertical="center"/>
    </xf>
    <xf numFmtId="0" fontId="7" fillId="2" borderId="0" xfId="0" applyFont="1" applyFill="1"/>
    <xf numFmtId="171" fontId="23" fillId="5" borderId="9" xfId="1" applyNumberFormat="1" applyFont="1" applyFill="1" applyBorder="1" applyAlignment="1">
      <alignment horizontal="right" vertical="center"/>
    </xf>
    <xf numFmtId="171" fontId="23" fillId="4" borderId="9" xfId="1" applyNumberFormat="1" applyFont="1" applyFill="1" applyBorder="1" applyAlignment="1">
      <alignment horizontal="right" vertical="center"/>
    </xf>
    <xf numFmtId="171" fontId="43" fillId="4" borderId="9" xfId="1" applyNumberFormat="1" applyFont="1" applyFill="1" applyBorder="1" applyAlignment="1">
      <alignment horizontal="right" vertical="center"/>
    </xf>
    <xf numFmtId="2" fontId="23" fillId="5" borderId="9" xfId="14" applyNumberFormat="1" applyFont="1" applyFill="1" applyBorder="1" applyAlignment="1">
      <alignment horizontal="right" vertical="center"/>
    </xf>
    <xf numFmtId="2" fontId="23" fillId="4" borderId="9" xfId="14" applyNumberFormat="1" applyFont="1" applyFill="1" applyBorder="1" applyAlignment="1">
      <alignment horizontal="right" vertical="center"/>
    </xf>
    <xf numFmtId="173" fontId="43" fillId="4" borderId="16" xfId="14" applyNumberFormat="1" applyFont="1" applyFill="1" applyBorder="1" applyAlignment="1">
      <alignment horizontal="right" vertical="center"/>
    </xf>
    <xf numFmtId="0" fontId="7" fillId="2" borderId="11" xfId="0" applyFont="1" applyFill="1" applyBorder="1" applyAlignment="1">
      <alignment horizontal="left" vertical="center" wrapText="1" indent="3"/>
    </xf>
    <xf numFmtId="177" fontId="7" fillId="5" borderId="15" xfId="0" applyNumberFormat="1" applyFont="1" applyFill="1" applyBorder="1" applyAlignment="1">
      <alignment horizontal="right" vertical="center"/>
    </xf>
    <xf numFmtId="177" fontId="7" fillId="2" borderId="15" xfId="0" applyNumberFormat="1" applyFont="1" applyFill="1" applyBorder="1" applyAlignment="1">
      <alignment horizontal="right" vertical="center"/>
    </xf>
    <xf numFmtId="177" fontId="11" fillId="2" borderId="15" xfId="0" applyNumberFormat="1" applyFont="1" applyFill="1" applyBorder="1" applyAlignment="1">
      <alignment horizontal="right" vertical="center"/>
    </xf>
    <xf numFmtId="173" fontId="43" fillId="4" borderId="15" xfId="14" applyNumberFormat="1" applyFont="1" applyFill="1" applyBorder="1" applyAlignment="1">
      <alignment horizontal="right" vertical="center"/>
    </xf>
    <xf numFmtId="177" fontId="11" fillId="2" borderId="0" xfId="0" applyNumberFormat="1" applyFont="1" applyFill="1" applyAlignment="1">
      <alignment horizontal="right" vertical="center"/>
    </xf>
    <xf numFmtId="173" fontId="43" fillId="4" borderId="14" xfId="14" applyNumberFormat="1" applyFont="1" applyFill="1" applyBorder="1" applyAlignment="1">
      <alignment horizontal="right" vertical="center"/>
    </xf>
    <xf numFmtId="177" fontId="10" fillId="5" borderId="14" xfId="0" applyNumberFormat="1" applyFont="1" applyFill="1" applyBorder="1" applyAlignment="1">
      <alignment horizontal="right" vertical="center"/>
    </xf>
    <xf numFmtId="177" fontId="10" fillId="2" borderId="14" xfId="0" applyNumberFormat="1" applyFont="1" applyFill="1" applyBorder="1" applyAlignment="1">
      <alignment horizontal="right" vertical="center"/>
    </xf>
    <xf numFmtId="177" fontId="14" fillId="2" borderId="14" xfId="0" applyNumberFormat="1" applyFont="1" applyFill="1" applyBorder="1" applyAlignment="1">
      <alignment horizontal="right" vertical="center"/>
    </xf>
    <xf numFmtId="173" fontId="45" fillId="4" borderId="14" xfId="14" applyNumberFormat="1" applyFont="1" applyFill="1" applyBorder="1" applyAlignment="1">
      <alignment horizontal="right" vertical="center"/>
    </xf>
    <xf numFmtId="0" fontId="44" fillId="0" borderId="0" xfId="0" applyFont="1" applyAlignment="1">
      <alignment wrapText="1"/>
    </xf>
    <xf numFmtId="3" fontId="23" fillId="5" borderId="16" xfId="14" applyNumberFormat="1" applyFont="1" applyFill="1" applyBorder="1" applyAlignment="1">
      <alignment horizontal="right" vertical="center"/>
    </xf>
    <xf numFmtId="3" fontId="23" fillId="4" borderId="16" xfId="14" applyNumberFormat="1" applyFont="1" applyFill="1" applyBorder="1" applyAlignment="1">
      <alignment horizontal="right" vertical="center"/>
    </xf>
    <xf numFmtId="169" fontId="23" fillId="5" borderId="16" xfId="14" applyNumberFormat="1" applyFont="1" applyFill="1" applyBorder="1" applyAlignment="1">
      <alignment horizontal="right" vertical="center"/>
    </xf>
    <xf numFmtId="0" fontId="7" fillId="4" borderId="0" xfId="0" applyFont="1" applyFill="1" applyAlignment="1">
      <alignment horizontal="left" vertical="center" wrapText="1"/>
    </xf>
    <xf numFmtId="0" fontId="7" fillId="2" borderId="12" xfId="0" applyFont="1" applyFill="1" applyBorder="1" applyAlignment="1">
      <alignment horizontal="center" vertical="center" wrapText="1"/>
    </xf>
    <xf numFmtId="0" fontId="7" fillId="2" borderId="12" xfId="0" applyFont="1" applyFill="1" applyBorder="1" applyAlignment="1">
      <alignment horizontal="right" vertical="center" wrapText="1"/>
    </xf>
    <xf numFmtId="179" fontId="11" fillId="2" borderId="12" xfId="1" applyNumberFormat="1" applyFont="1" applyFill="1" applyBorder="1" applyAlignment="1">
      <alignment horizontal="right" vertical="center" wrapText="1"/>
    </xf>
    <xf numFmtId="0" fontId="7" fillId="2" borderId="11" xfId="0" applyFont="1" applyFill="1" applyBorder="1" applyAlignment="1">
      <alignment horizontal="center" vertical="center" wrapText="1"/>
    </xf>
    <xf numFmtId="0" fontId="11" fillId="2" borderId="11" xfId="0" applyFont="1" applyFill="1" applyBorder="1" applyAlignment="1">
      <alignment horizontal="right" vertical="center" wrapText="1"/>
    </xf>
    <xf numFmtId="179" fontId="11" fillId="2" borderId="11" xfId="1" applyNumberFormat="1" applyFont="1" applyFill="1" applyBorder="1" applyAlignment="1">
      <alignment horizontal="right" vertical="center" wrapText="1"/>
    </xf>
    <xf numFmtId="0" fontId="7" fillId="2" borderId="12" xfId="0" applyFont="1" applyFill="1" applyBorder="1" applyAlignment="1">
      <alignment horizontal="left" vertical="center" wrapText="1" indent="3"/>
    </xf>
    <xf numFmtId="0" fontId="7" fillId="2" borderId="9" xfId="0" applyFont="1" applyFill="1" applyBorder="1" applyAlignment="1">
      <alignment horizontal="left" vertical="center" wrapText="1" indent="3"/>
    </xf>
    <xf numFmtId="0" fontId="7" fillId="2" borderId="9" xfId="0" applyFont="1" applyFill="1" applyBorder="1" applyAlignment="1">
      <alignment horizontal="center" vertical="center" wrapText="1"/>
    </xf>
    <xf numFmtId="0" fontId="11" fillId="2" borderId="9" xfId="0" applyFont="1" applyFill="1" applyBorder="1" applyAlignment="1">
      <alignment horizontal="right" vertical="center" wrapText="1"/>
    </xf>
    <xf numFmtId="179" fontId="11" fillId="2" borderId="9" xfId="1" applyNumberFormat="1" applyFont="1" applyFill="1" applyBorder="1" applyAlignment="1">
      <alignment horizontal="right" vertical="center" wrapText="1"/>
    </xf>
    <xf numFmtId="0" fontId="7" fillId="2" borderId="0" xfId="0" applyFont="1" applyFill="1" applyAlignment="1">
      <alignment horizontal="right" vertical="center" wrapText="1"/>
    </xf>
    <xf numFmtId="177" fontId="11" fillId="2" borderId="11" xfId="0" applyNumberFormat="1" applyFont="1" applyFill="1" applyBorder="1" applyAlignment="1">
      <alignment horizontal="right" vertical="center"/>
    </xf>
    <xf numFmtId="171" fontId="7" fillId="5" borderId="11" xfId="0" applyNumberFormat="1" applyFont="1" applyFill="1" applyBorder="1" applyAlignment="1">
      <alignment horizontal="right" vertical="center" wrapText="1"/>
    </xf>
    <xf numFmtId="176" fontId="43" fillId="4" borderId="9" xfId="14" applyNumberFormat="1" applyFont="1" applyFill="1" applyBorder="1" applyAlignment="1">
      <alignment horizontal="right" vertical="center"/>
    </xf>
    <xf numFmtId="2" fontId="7" fillId="5" borderId="11" xfId="0" applyNumberFormat="1" applyFont="1" applyFill="1" applyBorder="1" applyAlignment="1">
      <alignment horizontal="right" vertical="center" wrapText="1"/>
    </xf>
    <xf numFmtId="2" fontId="7" fillId="2" borderId="11" xfId="0" applyNumberFormat="1" applyFont="1" applyFill="1" applyBorder="1" applyAlignment="1">
      <alignment horizontal="right" vertical="center" wrapText="1"/>
    </xf>
    <xf numFmtId="2" fontId="7" fillId="5" borderId="12" xfId="0" applyNumberFormat="1" applyFont="1" applyFill="1" applyBorder="1" applyAlignment="1">
      <alignment horizontal="right" vertical="center" wrapText="1"/>
    </xf>
    <xf numFmtId="2" fontId="7" fillId="2" borderId="12" xfId="0" applyNumberFormat="1" applyFont="1" applyFill="1" applyBorder="1" applyAlignment="1">
      <alignment horizontal="right" vertical="center" wrapText="1"/>
    </xf>
    <xf numFmtId="179" fontId="11" fillId="2" borderId="16" xfId="1" applyNumberFormat="1" applyFont="1" applyFill="1" applyBorder="1" applyAlignment="1">
      <alignment horizontal="right" vertical="center" wrapText="1"/>
    </xf>
    <xf numFmtId="0" fontId="7" fillId="4" borderId="0" xfId="0" applyFont="1" applyFill="1" applyAlignment="1">
      <alignment horizontal="center" vertical="center"/>
    </xf>
    <xf numFmtId="172" fontId="23" fillId="4" borderId="0" xfId="14" applyNumberFormat="1" applyFont="1" applyFill="1" applyBorder="1" applyAlignment="1">
      <alignment horizontal="right" vertical="center"/>
    </xf>
    <xf numFmtId="172" fontId="43" fillId="4" borderId="0" xfId="14" applyNumberFormat="1" applyFont="1" applyFill="1" applyBorder="1" applyAlignment="1">
      <alignment horizontal="right" vertical="center"/>
    </xf>
    <xf numFmtId="173" fontId="43" fillId="4" borderId="0" xfId="14" applyNumberFormat="1" applyFont="1" applyFill="1" applyBorder="1" applyAlignment="1">
      <alignment horizontal="right" vertical="center"/>
    </xf>
    <xf numFmtId="0" fontId="27" fillId="2" borderId="0" xfId="0" applyFont="1" applyFill="1" applyAlignment="1">
      <alignment horizontal="left" indent="1"/>
    </xf>
    <xf numFmtId="0" fontId="7" fillId="2" borderId="0" xfId="0" applyFont="1" applyFill="1" applyAlignment="1">
      <alignment horizontal="center" vertical="center"/>
    </xf>
    <xf numFmtId="165" fontId="23" fillId="4" borderId="10" xfId="14" applyNumberFormat="1" applyFont="1" applyFill="1" applyBorder="1" applyAlignment="1">
      <alignment horizontal="right" vertical="center"/>
    </xf>
    <xf numFmtId="174" fontId="23" fillId="4" borderId="8" xfId="14" applyNumberFormat="1" applyFont="1" applyFill="1" applyBorder="1" applyAlignment="1">
      <alignment horizontal="right" vertical="center"/>
    </xf>
    <xf numFmtId="0" fontId="44" fillId="2" borderId="0" xfId="0" applyFont="1" applyFill="1" applyAlignment="1">
      <alignment wrapText="1"/>
    </xf>
    <xf numFmtId="176" fontId="32" fillId="5" borderId="9" xfId="14" applyNumberFormat="1" applyFont="1" applyFill="1" applyBorder="1" applyAlignment="1">
      <alignment horizontal="right" vertical="center"/>
    </xf>
    <xf numFmtId="176" fontId="32" fillId="4" borderId="9" xfId="14" applyNumberFormat="1" applyFont="1" applyFill="1" applyBorder="1" applyAlignment="1">
      <alignment horizontal="right" vertical="center"/>
    </xf>
    <xf numFmtId="0" fontId="10" fillId="2" borderId="0" xfId="0" applyFont="1" applyFill="1" applyAlignment="1">
      <alignment horizontal="left" vertical="center" indent="1"/>
    </xf>
    <xf numFmtId="0" fontId="10" fillId="2" borderId="11" xfId="0" applyFont="1" applyFill="1" applyBorder="1" applyAlignment="1">
      <alignment horizontal="left" vertical="center" wrapText="1" indent="3"/>
    </xf>
    <xf numFmtId="174" fontId="32" fillId="5" borderId="9" xfId="14" applyNumberFormat="1" applyFont="1" applyFill="1" applyBorder="1" applyAlignment="1">
      <alignment horizontal="right" vertical="center"/>
    </xf>
    <xf numFmtId="174" fontId="32" fillId="4" borderId="9" xfId="14" applyNumberFormat="1" applyFont="1" applyFill="1" applyBorder="1" applyAlignment="1">
      <alignment horizontal="right" vertical="center"/>
    </xf>
    <xf numFmtId="0" fontId="31" fillId="2" borderId="0" xfId="0" applyFont="1" applyFill="1"/>
    <xf numFmtId="0" fontId="38" fillId="0" borderId="0" xfId="0" applyFont="1" applyAlignment="1">
      <alignment horizontal="left" vertical="center"/>
    </xf>
    <xf numFmtId="166" fontId="7" fillId="2" borderId="0" xfId="14" applyNumberFormat="1" applyFont="1" applyFill="1" applyBorder="1" applyAlignment="1">
      <alignment horizontal="right" vertical="center"/>
    </xf>
    <xf numFmtId="171" fontId="7" fillId="2" borderId="0" xfId="1" applyNumberFormat="1" applyFont="1" applyFill="1" applyBorder="1" applyAlignment="1">
      <alignment horizontal="right" vertical="center"/>
    </xf>
    <xf numFmtId="0" fontId="39" fillId="2" borderId="1" xfId="0" applyFont="1" applyFill="1" applyBorder="1" applyAlignment="1">
      <alignment horizontal="left" vertical="center"/>
    </xf>
    <xf numFmtId="0" fontId="6" fillId="2" borderId="0" xfId="0" applyFont="1" applyFill="1" applyAlignment="1">
      <alignment horizontal="center" vertical="center"/>
    </xf>
    <xf numFmtId="0" fontId="6" fillId="2" borderId="1" xfId="0" applyFont="1" applyFill="1" applyBorder="1" applyAlignment="1">
      <alignment horizontal="center" vertical="center"/>
    </xf>
    <xf numFmtId="0" fontId="6" fillId="2" borderId="0" xfId="0" applyFont="1" applyFill="1" applyAlignment="1">
      <alignment horizontal="center"/>
    </xf>
    <xf numFmtId="0" fontId="26" fillId="2" borderId="1" xfId="0" applyFont="1" applyFill="1" applyBorder="1" applyAlignment="1">
      <alignment vertical="center"/>
    </xf>
    <xf numFmtId="0" fontId="39" fillId="2" borderId="0" xfId="0" applyFont="1" applyFill="1" applyAlignment="1">
      <alignment horizontal="left" vertical="center" indent="1"/>
    </xf>
    <xf numFmtId="0" fontId="46" fillId="2" borderId="0" xfId="0" applyFont="1" applyFill="1"/>
    <xf numFmtId="0" fontId="47" fillId="2" borderId="0" xfId="0" applyFont="1" applyFill="1"/>
    <xf numFmtId="0" fontId="47" fillId="2" borderId="0" xfId="0" applyFont="1" applyFill="1" applyAlignment="1">
      <alignment wrapText="1"/>
    </xf>
    <xf numFmtId="0" fontId="46" fillId="2" borderId="0" xfId="0" applyFont="1" applyFill="1" applyAlignment="1">
      <alignment wrapText="1"/>
    </xf>
    <xf numFmtId="0" fontId="21" fillId="2" borderId="0" xfId="0" applyFont="1" applyFill="1"/>
    <xf numFmtId="0" fontId="50" fillId="2" borderId="0" xfId="0" applyFont="1" applyFill="1"/>
    <xf numFmtId="0" fontId="50" fillId="2" borderId="0" xfId="0" applyFont="1" applyFill="1" applyAlignment="1">
      <alignment horizontal="center" vertical="center" wrapText="1"/>
    </xf>
    <xf numFmtId="0" fontId="51" fillId="2" borderId="0" xfId="0" applyFont="1" applyFill="1"/>
    <xf numFmtId="0" fontId="49" fillId="2" borderId="0" xfId="0" applyFont="1" applyFill="1"/>
    <xf numFmtId="0" fontId="46" fillId="2" borderId="0" xfId="0" applyFont="1" applyFill="1" applyAlignment="1">
      <alignment horizontal="right"/>
    </xf>
    <xf numFmtId="0" fontId="46" fillId="2" borderId="0" xfId="0" applyFont="1" applyFill="1" applyAlignment="1">
      <alignment horizontal="center" wrapText="1"/>
    </xf>
    <xf numFmtId="0" fontId="47" fillId="2" borderId="0" xfId="0" applyFont="1" applyFill="1" applyAlignment="1">
      <alignment horizontal="center" wrapText="1"/>
    </xf>
    <xf numFmtId="0" fontId="52" fillId="2" borderId="0" xfId="0" applyFont="1" applyFill="1" applyAlignment="1">
      <alignment horizontal="left" vertical="center"/>
    </xf>
    <xf numFmtId="3" fontId="46" fillId="2" borderId="0" xfId="0" applyNumberFormat="1" applyFont="1" applyFill="1"/>
    <xf numFmtId="169" fontId="46" fillId="2" borderId="0" xfId="0" applyNumberFormat="1" applyFont="1" applyFill="1"/>
    <xf numFmtId="4" fontId="46" fillId="2" borderId="0" xfId="0" applyNumberFormat="1" applyFont="1" applyFill="1"/>
    <xf numFmtId="0" fontId="7" fillId="4" borderId="12" xfId="0" applyFont="1" applyFill="1" applyBorder="1" applyAlignment="1">
      <alignment horizontal="right" vertical="center"/>
    </xf>
    <xf numFmtId="172" fontId="23" fillId="5" borderId="12" xfId="14" applyNumberFormat="1" applyFont="1" applyFill="1" applyBorder="1" applyAlignment="1">
      <alignment horizontal="right" vertical="center"/>
    </xf>
    <xf numFmtId="172" fontId="23" fillId="4" borderId="12" xfId="14" applyNumberFormat="1" applyFont="1" applyFill="1" applyBorder="1" applyAlignment="1">
      <alignment horizontal="right" vertical="center"/>
    </xf>
    <xf numFmtId="172" fontId="43" fillId="4" borderId="12" xfId="14" applyNumberFormat="1" applyFont="1" applyFill="1" applyBorder="1" applyAlignment="1">
      <alignment horizontal="right" vertical="center"/>
    </xf>
    <xf numFmtId="173" fontId="43" fillId="4" borderId="12" xfId="14" applyNumberFormat="1" applyFont="1" applyFill="1" applyBorder="1" applyAlignment="1">
      <alignment horizontal="right" vertical="center"/>
    </xf>
    <xf numFmtId="0" fontId="10" fillId="4" borderId="14" xfId="0" applyFont="1" applyFill="1" applyBorder="1" applyAlignment="1">
      <alignment horizontal="center" vertical="center" wrapText="1"/>
    </xf>
    <xf numFmtId="0" fontId="31" fillId="2" borderId="0" xfId="0" applyFont="1" applyFill="1" applyAlignment="1">
      <alignment vertical="top" wrapText="1"/>
    </xf>
    <xf numFmtId="0" fontId="31" fillId="2" borderId="0" xfId="0" applyFont="1" applyFill="1" applyAlignment="1">
      <alignment vertical="top"/>
    </xf>
    <xf numFmtId="174" fontId="43" fillId="4" borderId="16" xfId="14" applyNumberFormat="1" applyFont="1" applyFill="1" applyBorder="1" applyAlignment="1">
      <alignment horizontal="right" vertical="center"/>
    </xf>
    <xf numFmtId="0" fontId="31" fillId="4" borderId="0" xfId="0" applyFont="1" applyFill="1"/>
    <xf numFmtId="182" fontId="7" fillId="5" borderId="15" xfId="0" applyNumberFormat="1" applyFont="1" applyFill="1" applyBorder="1" applyAlignment="1">
      <alignment horizontal="right" vertical="center"/>
    </xf>
    <xf numFmtId="10" fontId="26" fillId="2" borderId="0" xfId="0" applyNumberFormat="1" applyFont="1" applyFill="1"/>
    <xf numFmtId="0" fontId="10" fillId="2" borderId="7" xfId="0" applyFont="1" applyFill="1" applyBorder="1" applyAlignment="1">
      <alignment horizontal="left" vertical="center"/>
    </xf>
    <xf numFmtId="0" fontId="54" fillId="2" borderId="0" xfId="0" applyFont="1" applyFill="1" applyAlignment="1">
      <alignment wrapText="1"/>
    </xf>
    <xf numFmtId="0" fontId="54" fillId="2" borderId="0" xfId="0" applyFont="1" applyFill="1"/>
    <xf numFmtId="10" fontId="54" fillId="2" borderId="0" xfId="0" applyNumberFormat="1" applyFont="1" applyFill="1"/>
    <xf numFmtId="169" fontId="54" fillId="2" borderId="0" xfId="0" applyNumberFormat="1" applyFont="1" applyFill="1"/>
    <xf numFmtId="0" fontId="31" fillId="0" borderId="0" xfId="0" applyFont="1" applyAlignment="1">
      <alignment vertical="center"/>
    </xf>
    <xf numFmtId="165" fontId="32" fillId="5" borderId="9" xfId="1" applyNumberFormat="1" applyFont="1" applyFill="1" applyBorder="1" applyAlignment="1">
      <alignment horizontal="right" vertical="center"/>
    </xf>
    <xf numFmtId="0" fontId="55" fillId="2" borderId="0" xfId="0" applyFont="1" applyFill="1" applyAlignment="1">
      <alignment horizontal="left" vertical="center" wrapText="1"/>
    </xf>
    <xf numFmtId="4" fontId="23" fillId="5" borderId="16" xfId="14" applyNumberFormat="1" applyFont="1" applyFill="1" applyBorder="1" applyAlignment="1">
      <alignment horizontal="right" vertical="center"/>
    </xf>
    <xf numFmtId="171" fontId="7" fillId="5" borderId="16" xfId="1" applyNumberFormat="1" applyFont="1" applyFill="1" applyBorder="1" applyAlignment="1">
      <alignment horizontal="right" vertical="center" wrapText="1"/>
    </xf>
    <xf numFmtId="167" fontId="7" fillId="5" borderId="15" xfId="0" applyNumberFormat="1" applyFont="1" applyFill="1" applyBorder="1" applyAlignment="1">
      <alignment horizontal="right" vertical="center"/>
    </xf>
    <xf numFmtId="167" fontId="7" fillId="2" borderId="15" xfId="0" applyNumberFormat="1" applyFont="1" applyFill="1" applyBorder="1" applyAlignment="1">
      <alignment horizontal="right" vertical="center"/>
    </xf>
    <xf numFmtId="167" fontId="11" fillId="2" borderId="15" xfId="0" applyNumberFormat="1" applyFont="1" applyFill="1" applyBorder="1" applyAlignment="1">
      <alignment horizontal="right" vertical="center"/>
    </xf>
    <xf numFmtId="0" fontId="26" fillId="2" borderId="1" xfId="0" applyFont="1" applyFill="1" applyBorder="1" applyAlignment="1">
      <alignment vertical="center" wrapText="1"/>
    </xf>
    <xf numFmtId="3" fontId="7" fillId="2" borderId="0" xfId="0" applyNumberFormat="1" applyFont="1" applyFill="1" applyAlignment="1">
      <alignment horizontal="right" vertical="center"/>
    </xf>
    <xf numFmtId="0" fontId="0" fillId="2" borderId="0" xfId="0" applyFill="1"/>
    <xf numFmtId="0" fontId="48" fillId="2" borderId="0" xfId="0" applyFont="1" applyFill="1"/>
    <xf numFmtId="0" fontId="31" fillId="2" borderId="0" xfId="0" applyFont="1" applyFill="1" applyAlignment="1">
      <alignment horizontal="left" vertical="center" indent="1"/>
    </xf>
    <xf numFmtId="0" fontId="52" fillId="2" borderId="0" xfId="0" applyFont="1" applyFill="1" applyAlignment="1">
      <alignment vertical="center"/>
    </xf>
    <xf numFmtId="0" fontId="49" fillId="2" borderId="0" xfId="0" applyFont="1" applyFill="1" applyAlignment="1">
      <alignment wrapText="1"/>
    </xf>
    <xf numFmtId="0" fontId="31" fillId="2" borderId="0" xfId="0" applyFont="1" applyFill="1" applyAlignment="1">
      <alignment horizontal="left" vertical="top" indent="1"/>
    </xf>
    <xf numFmtId="0" fontId="31" fillId="2" borderId="0" xfId="0" applyFont="1" applyFill="1" applyAlignment="1">
      <alignment horizontal="left" indent="1"/>
    </xf>
    <xf numFmtId="0" fontId="21" fillId="2" borderId="0" xfId="0" applyFont="1" applyFill="1" applyAlignment="1">
      <alignment wrapText="1"/>
    </xf>
    <xf numFmtId="0" fontId="30" fillId="2" borderId="0" xfId="0" applyFont="1" applyFill="1" applyAlignment="1">
      <alignment vertical="center"/>
    </xf>
    <xf numFmtId="0" fontId="30" fillId="2" borderId="0" xfId="0" applyFont="1" applyFill="1" applyAlignment="1">
      <alignment vertical="center" wrapText="1"/>
    </xf>
    <xf numFmtId="166" fontId="26" fillId="2" borderId="0" xfId="0" applyNumberFormat="1" applyFont="1" applyFill="1"/>
    <xf numFmtId="181" fontId="26" fillId="2" borderId="0" xfId="0" applyNumberFormat="1" applyFont="1" applyFill="1"/>
    <xf numFmtId="170" fontId="26" fillId="2" borderId="0" xfId="14" applyNumberFormat="1" applyFont="1" applyFill="1"/>
    <xf numFmtId="169" fontId="21" fillId="2" borderId="0" xfId="0" applyNumberFormat="1" applyFont="1" applyFill="1"/>
    <xf numFmtId="10" fontId="7" fillId="2" borderId="0" xfId="0" applyNumberFormat="1" applyFont="1" applyFill="1" applyAlignment="1">
      <alignment horizontal="right" vertical="center"/>
    </xf>
    <xf numFmtId="10" fontId="7" fillId="2" borderId="0" xfId="0" applyNumberFormat="1" applyFont="1" applyFill="1" applyAlignment="1">
      <alignment horizontal="right" vertical="center" wrapText="1"/>
    </xf>
    <xf numFmtId="4" fontId="26" fillId="2" borderId="0" xfId="0" applyNumberFormat="1" applyFont="1" applyFill="1"/>
    <xf numFmtId="179" fontId="11" fillId="0" borderId="11" xfId="1" applyNumberFormat="1" applyFont="1" applyBorder="1" applyAlignment="1">
      <alignment horizontal="right" vertical="center" wrapText="1"/>
    </xf>
    <xf numFmtId="174" fontId="43" fillId="2" borderId="16" xfId="14" applyNumberFormat="1" applyFont="1" applyFill="1" applyBorder="1" applyAlignment="1">
      <alignment horizontal="right" vertical="center"/>
    </xf>
    <xf numFmtId="0" fontId="11" fillId="4" borderId="9" xfId="0" applyFont="1" applyFill="1" applyBorder="1" applyAlignment="1">
      <alignment horizontal="left" vertical="center" wrapText="1"/>
    </xf>
    <xf numFmtId="0" fontId="11" fillId="4" borderId="12" xfId="0" applyFont="1" applyFill="1" applyBorder="1" applyAlignment="1">
      <alignment horizontal="left" vertical="center" wrapText="1"/>
    </xf>
    <xf numFmtId="173" fontId="43" fillId="4" borderId="9" xfId="14" applyNumberFormat="1" applyFont="1" applyFill="1" applyBorder="1" applyAlignment="1">
      <alignment horizontal="right" vertical="top"/>
    </xf>
    <xf numFmtId="0" fontId="7" fillId="2" borderId="0" xfId="0" applyFont="1" applyFill="1" applyAlignment="1">
      <alignment horizontal="center" vertical="center" wrapText="1"/>
    </xf>
    <xf numFmtId="2" fontId="7" fillId="5" borderId="0" xfId="0" applyNumberFormat="1" applyFont="1" applyFill="1" applyAlignment="1">
      <alignment horizontal="right" vertical="center" wrapText="1"/>
    </xf>
    <xf numFmtId="2" fontId="7" fillId="2" borderId="0" xfId="0" applyNumberFormat="1" applyFont="1" applyFill="1" applyAlignment="1">
      <alignment horizontal="right" vertical="center" wrapText="1"/>
    </xf>
    <xf numFmtId="177" fontId="11" fillId="2" borderId="9" xfId="0" applyNumberFormat="1" applyFont="1" applyFill="1" applyBorder="1" applyAlignment="1">
      <alignment horizontal="right" vertical="center"/>
    </xf>
    <xf numFmtId="172" fontId="23" fillId="5" borderId="16" xfId="14" applyNumberFormat="1" applyFont="1" applyFill="1" applyBorder="1" applyAlignment="1">
      <alignment horizontal="right" vertical="center"/>
    </xf>
    <xf numFmtId="0" fontId="31" fillId="0" borderId="0" xfId="0" applyFont="1" applyAlignment="1">
      <alignment horizontal="left" indent="1"/>
    </xf>
    <xf numFmtId="0" fontId="7" fillId="4" borderId="14" xfId="0" applyFont="1" applyFill="1" applyBorder="1" applyAlignment="1">
      <alignment horizontal="left" vertical="center" wrapText="1" indent="2"/>
    </xf>
    <xf numFmtId="171" fontId="7" fillId="2" borderId="11" xfId="0" quotePrefix="1" applyNumberFormat="1" applyFont="1" applyFill="1" applyBorder="1" applyAlignment="1">
      <alignment horizontal="right" vertical="center" wrapText="1"/>
    </xf>
    <xf numFmtId="0" fontId="58" fillId="0" borderId="0" xfId="0" quotePrefix="1" applyFont="1"/>
    <xf numFmtId="172" fontId="43" fillId="4" borderId="16" xfId="14" applyNumberFormat="1" applyFont="1" applyFill="1" applyBorder="1" applyAlignment="1">
      <alignment horizontal="right" vertical="center"/>
    </xf>
    <xf numFmtId="172" fontId="23" fillId="5" borderId="8" xfId="14" applyNumberFormat="1" applyFont="1" applyFill="1" applyBorder="1" applyAlignment="1">
      <alignment horizontal="right" vertical="center"/>
    </xf>
    <xf numFmtId="174" fontId="23" fillId="5" borderId="8" xfId="14" applyNumberFormat="1" applyFont="1" applyFill="1" applyBorder="1" applyAlignment="1">
      <alignment horizontal="right" vertical="center"/>
    </xf>
    <xf numFmtId="171" fontId="7" fillId="2" borderId="16" xfId="1" quotePrefix="1" applyNumberFormat="1" applyFont="1" applyFill="1" applyBorder="1" applyAlignment="1">
      <alignment horizontal="right" vertical="center" wrapText="1"/>
    </xf>
    <xf numFmtId="173" fontId="43" fillId="4" borderId="13" xfId="14" applyNumberFormat="1" applyFont="1" applyFill="1" applyBorder="1" applyAlignment="1">
      <alignment horizontal="right" vertical="center"/>
    </xf>
    <xf numFmtId="0" fontId="7" fillId="2" borderId="11" xfId="0" applyFont="1" applyFill="1" applyBorder="1" applyAlignment="1">
      <alignment horizontal="left" vertical="center" wrapText="1" indent="2"/>
    </xf>
    <xf numFmtId="0" fontId="31" fillId="2" borderId="21" xfId="0" applyFont="1" applyFill="1" applyBorder="1" applyAlignment="1">
      <alignment vertical="top"/>
    </xf>
    <xf numFmtId="0" fontId="10" fillId="4" borderId="0" xfId="0" applyFont="1" applyFill="1" applyAlignment="1">
      <alignment horizontal="right" vertical="center"/>
    </xf>
    <xf numFmtId="0" fontId="30" fillId="0" borderId="0" xfId="0" applyFont="1" applyAlignment="1">
      <alignment vertical="center"/>
    </xf>
    <xf numFmtId="0" fontId="11" fillId="4" borderId="23" xfId="0" applyFont="1" applyFill="1" applyBorder="1" applyAlignment="1">
      <alignment horizontal="left" vertical="center" wrapText="1"/>
    </xf>
    <xf numFmtId="165" fontId="7" fillId="3" borderId="20" xfId="0" applyNumberFormat="1" applyFont="1" applyFill="1" applyBorder="1" applyAlignment="1">
      <alignment horizontal="right" vertical="center"/>
    </xf>
    <xf numFmtId="0" fontId="57" fillId="0" borderId="21" xfId="0" applyFont="1" applyBorder="1" applyAlignment="1">
      <alignment horizontal="left" vertical="center"/>
    </xf>
    <xf numFmtId="172" fontId="23" fillId="5" borderId="0" xfId="14" applyNumberFormat="1" applyFont="1" applyFill="1" applyBorder="1" applyAlignment="1">
      <alignment horizontal="right" vertical="center"/>
    </xf>
    <xf numFmtId="49" fontId="7" fillId="2" borderId="11" xfId="0" applyNumberFormat="1" applyFont="1" applyFill="1" applyBorder="1" applyAlignment="1">
      <alignment horizontal="left" vertical="center" wrapText="1" indent="3"/>
    </xf>
    <xf numFmtId="0" fontId="11" fillId="0" borderId="0" xfId="0" quotePrefix="1" applyFont="1"/>
    <xf numFmtId="49" fontId="7" fillId="4" borderId="14" xfId="0" applyNumberFormat="1" applyFont="1" applyFill="1" applyBorder="1" applyAlignment="1">
      <alignment horizontal="left" vertical="center" wrapText="1"/>
    </xf>
    <xf numFmtId="0" fontId="7" fillId="2" borderId="16" xfId="0" applyFont="1" applyFill="1" applyBorder="1" applyAlignment="1">
      <alignment horizontal="left" vertical="center" wrapText="1" indent="3"/>
    </xf>
    <xf numFmtId="49" fontId="7" fillId="4" borderId="10" xfId="0" applyNumberFormat="1" applyFont="1" applyFill="1" applyBorder="1" applyAlignment="1">
      <alignment horizontal="left" vertical="center" wrapText="1"/>
    </xf>
    <xf numFmtId="175" fontId="7" fillId="5" borderId="0" xfId="0" applyNumberFormat="1" applyFont="1" applyFill="1" applyAlignment="1">
      <alignment horizontal="right" vertical="center"/>
    </xf>
    <xf numFmtId="175" fontId="7" fillId="2" borderId="0" xfId="0" applyNumberFormat="1" applyFont="1" applyFill="1" applyAlignment="1">
      <alignment horizontal="right" vertical="center"/>
    </xf>
    <xf numFmtId="175" fontId="11" fillId="2" borderId="0" xfId="0" applyNumberFormat="1" applyFont="1" applyFill="1" applyAlignment="1">
      <alignment horizontal="right" vertical="center"/>
    </xf>
    <xf numFmtId="165" fontId="23" fillId="5" borderId="15" xfId="14" applyNumberFormat="1" applyFont="1" applyFill="1" applyBorder="1" applyAlignment="1">
      <alignment horizontal="right" vertical="center"/>
    </xf>
    <xf numFmtId="165" fontId="23" fillId="4" borderId="15" xfId="14" applyNumberFormat="1" applyFont="1" applyFill="1" applyBorder="1" applyAlignment="1">
      <alignment horizontal="right" vertical="center"/>
    </xf>
    <xf numFmtId="167" fontId="7" fillId="5" borderId="13" xfId="0" applyNumberFormat="1" applyFont="1" applyFill="1" applyBorder="1" applyAlignment="1">
      <alignment horizontal="right" vertical="center"/>
    </xf>
    <xf numFmtId="167" fontId="7" fillId="2" borderId="13" xfId="0" applyNumberFormat="1" applyFont="1" applyFill="1" applyBorder="1" applyAlignment="1">
      <alignment horizontal="right" vertical="center"/>
    </xf>
    <xf numFmtId="167" fontId="11" fillId="2" borderId="13" xfId="0" applyNumberFormat="1" applyFont="1" applyFill="1" applyBorder="1" applyAlignment="1">
      <alignment horizontal="right" vertical="center"/>
    </xf>
    <xf numFmtId="175" fontId="7" fillId="5" borderId="15" xfId="0" applyNumberFormat="1" applyFont="1" applyFill="1" applyBorder="1" applyAlignment="1">
      <alignment horizontal="right" vertical="center"/>
    </xf>
    <xf numFmtId="175" fontId="7" fillId="2" borderId="15" xfId="0" applyNumberFormat="1" applyFont="1" applyFill="1" applyBorder="1" applyAlignment="1">
      <alignment horizontal="right" vertical="center"/>
    </xf>
    <xf numFmtId="175" fontId="11" fillId="2" borderId="15" xfId="0" applyNumberFormat="1" applyFont="1" applyFill="1" applyBorder="1" applyAlignment="1">
      <alignment horizontal="right" vertical="center"/>
    </xf>
    <xf numFmtId="179" fontId="11" fillId="2" borderId="0" xfId="1" applyNumberFormat="1" applyFont="1" applyFill="1" applyAlignment="1">
      <alignment horizontal="right" vertical="center" wrapText="1"/>
    </xf>
    <xf numFmtId="0" fontId="7" fillId="2" borderId="11" xfId="0" applyFont="1" applyFill="1" applyBorder="1" applyAlignment="1">
      <alignment horizontal="left" vertical="center" wrapText="1" indent="4"/>
    </xf>
    <xf numFmtId="0" fontId="7" fillId="4" borderId="14" xfId="0" applyFont="1" applyFill="1" applyBorder="1" applyAlignment="1">
      <alignment horizontal="left" vertical="center" wrapText="1" indent="4"/>
    </xf>
    <xf numFmtId="171" fontId="23" fillId="5" borderId="8" xfId="1" applyNumberFormat="1" applyFont="1" applyFill="1" applyBorder="1" applyAlignment="1">
      <alignment horizontal="right" vertical="center"/>
    </xf>
    <xf numFmtId="188" fontId="7" fillId="5" borderId="11" xfId="0" applyNumberFormat="1" applyFont="1" applyFill="1" applyBorder="1" applyAlignment="1">
      <alignment horizontal="right" vertical="center" wrapText="1"/>
    </xf>
    <xf numFmtId="0" fontId="44" fillId="0" borderId="0" xfId="0" applyFont="1" applyAlignment="1">
      <alignment horizontal="left" wrapText="1"/>
    </xf>
    <xf numFmtId="172" fontId="32" fillId="4" borderId="0" xfId="14" applyNumberFormat="1" applyFont="1" applyFill="1" applyAlignment="1">
      <alignment horizontal="right" vertical="center"/>
    </xf>
    <xf numFmtId="173" fontId="43" fillId="0" borderId="11" xfId="14" applyNumberFormat="1" applyFont="1" applyBorder="1" applyAlignment="1">
      <alignment horizontal="right" vertical="center"/>
    </xf>
    <xf numFmtId="0" fontId="10" fillId="4" borderId="0" xfId="0" applyFont="1" applyFill="1" applyAlignment="1">
      <alignment horizontal="left" vertical="center" wrapText="1"/>
    </xf>
    <xf numFmtId="172" fontId="32" fillId="5" borderId="0" xfId="14" applyNumberFormat="1" applyFont="1" applyFill="1" applyAlignment="1">
      <alignment horizontal="right" vertical="center"/>
    </xf>
    <xf numFmtId="0" fontId="7" fillId="2" borderId="15" xfId="0" applyFont="1" applyFill="1" applyBorder="1" applyAlignment="1">
      <alignment horizontal="left" vertical="center" wrapText="1" indent="3"/>
    </xf>
    <xf numFmtId="0" fontId="7" fillId="2" borderId="11" xfId="0" applyFont="1" applyFill="1" applyBorder="1" applyAlignment="1">
      <alignment horizontal="left" vertical="center" wrapText="1" indent="6"/>
    </xf>
    <xf numFmtId="0" fontId="7" fillId="2" borderId="12" xfId="0" applyFont="1" applyFill="1" applyBorder="1" applyAlignment="1">
      <alignment horizontal="left" vertical="center" wrapText="1" indent="6"/>
    </xf>
    <xf numFmtId="0" fontId="7" fillId="2" borderId="0" xfId="0" applyFont="1" applyFill="1" applyAlignment="1">
      <alignment horizontal="left" vertical="center" wrapText="1" indent="6"/>
    </xf>
    <xf numFmtId="176" fontId="43" fillId="4" borderId="16" xfId="14" applyNumberFormat="1" applyFont="1" applyFill="1" applyBorder="1" applyAlignment="1">
      <alignment horizontal="right" vertical="center"/>
    </xf>
    <xf numFmtId="186" fontId="0" fillId="0" borderId="0" xfId="0" applyNumberFormat="1"/>
    <xf numFmtId="0" fontId="9" fillId="7" borderId="0" xfId="0" applyFont="1" applyFill="1" applyAlignment="1">
      <alignment horizontal="right" vertical="center" wrapText="1"/>
    </xf>
    <xf numFmtId="0" fontId="9" fillId="7" borderId="0" xfId="0" applyFont="1" applyFill="1" applyAlignment="1">
      <alignment horizontal="center" vertical="center"/>
    </xf>
    <xf numFmtId="0" fontId="9" fillId="7" borderId="0" xfId="0" applyFont="1" applyFill="1" applyAlignment="1">
      <alignment horizontal="right" vertical="center"/>
    </xf>
    <xf numFmtId="0" fontId="29" fillId="7" borderId="0" xfId="0" applyFont="1" applyFill="1" applyAlignment="1">
      <alignment horizontal="right" vertical="center"/>
    </xf>
    <xf numFmtId="49" fontId="7" fillId="4" borderId="12" xfId="0" applyNumberFormat="1"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6" xfId="0" applyFont="1" applyFill="1" applyBorder="1" applyAlignment="1">
      <alignment horizontal="right" vertical="center"/>
    </xf>
    <xf numFmtId="172" fontId="32" fillId="5" borderId="26" xfId="14" applyNumberFormat="1" applyFont="1" applyFill="1" applyBorder="1" applyAlignment="1">
      <alignment horizontal="right" vertical="center"/>
    </xf>
    <xf numFmtId="172" fontId="32" fillId="4" borderId="26" xfId="14" applyNumberFormat="1" applyFont="1" applyFill="1" applyBorder="1" applyAlignment="1">
      <alignment horizontal="right" vertical="center"/>
    </xf>
    <xf numFmtId="172" fontId="45" fillId="4" borderId="26" xfId="14" applyNumberFormat="1" applyFont="1" applyFill="1" applyBorder="1" applyAlignment="1">
      <alignment horizontal="right" vertical="center"/>
    </xf>
    <xf numFmtId="173" fontId="45" fillId="4" borderId="26" xfId="14" applyNumberFormat="1" applyFont="1" applyFill="1" applyBorder="1" applyAlignment="1">
      <alignment horizontal="right" vertical="center"/>
    </xf>
    <xf numFmtId="0" fontId="66" fillId="0" borderId="0" xfId="0" applyFont="1" applyAlignment="1">
      <alignment horizontal="left" wrapText="1"/>
    </xf>
    <xf numFmtId="0" fontId="7" fillId="4" borderId="27" xfId="0" applyFont="1" applyFill="1" applyBorder="1" applyAlignment="1">
      <alignment horizontal="left" vertical="center" wrapText="1"/>
    </xf>
    <xf numFmtId="0" fontId="11" fillId="4" borderId="0" xfId="0" applyFont="1" applyFill="1" applyAlignment="1">
      <alignment horizontal="left" vertical="center" wrapText="1"/>
    </xf>
    <xf numFmtId="0" fontId="7" fillId="0" borderId="30" xfId="0" applyFont="1" applyBorder="1" applyAlignment="1">
      <alignment horizontal="left" vertical="center" wrapText="1" indent="1"/>
    </xf>
    <xf numFmtId="0" fontId="10" fillId="4" borderId="29" xfId="0" applyFont="1" applyFill="1" applyBorder="1" applyAlignment="1">
      <alignment horizontal="right" vertical="center"/>
    </xf>
    <xf numFmtId="172" fontId="32" fillId="5" borderId="29" xfId="14" applyNumberFormat="1" applyFont="1" applyFill="1" applyBorder="1" applyAlignment="1">
      <alignment horizontal="right" vertical="center"/>
    </xf>
    <xf numFmtId="172" fontId="32" fillId="4" borderId="29" xfId="14" applyNumberFormat="1" applyFont="1" applyFill="1" applyBorder="1" applyAlignment="1">
      <alignment horizontal="right" vertical="center"/>
    </xf>
    <xf numFmtId="172" fontId="45" fillId="4" borderId="29" xfId="14" applyNumberFormat="1" applyFont="1" applyFill="1" applyBorder="1" applyAlignment="1">
      <alignment horizontal="right" vertical="center"/>
    </xf>
    <xf numFmtId="173" fontId="45" fillId="4" borderId="29" xfId="14" applyNumberFormat="1" applyFont="1" applyFill="1" applyBorder="1" applyAlignment="1">
      <alignment horizontal="right" vertical="center"/>
    </xf>
    <xf numFmtId="0" fontId="10" fillId="4" borderId="28" xfId="0" applyFont="1" applyFill="1" applyBorder="1" applyAlignment="1">
      <alignment horizontal="left" vertical="center" wrapText="1"/>
    </xf>
    <xf numFmtId="172" fontId="32" fillId="5" borderId="28" xfId="14" applyNumberFormat="1" applyFont="1" applyFill="1" applyBorder="1" applyAlignment="1">
      <alignment horizontal="right" vertical="center"/>
    </xf>
    <xf numFmtId="172" fontId="32" fillId="4" borderId="28" xfId="14" applyNumberFormat="1" applyFont="1" applyFill="1" applyBorder="1" applyAlignment="1">
      <alignment horizontal="right" vertical="center"/>
    </xf>
    <xf numFmtId="0" fontId="10" fillId="4" borderId="29" xfId="0" applyFont="1" applyFill="1" applyBorder="1" applyAlignment="1">
      <alignment horizontal="left" vertical="center" wrapText="1"/>
    </xf>
    <xf numFmtId="0" fontId="9" fillId="7" borderId="0" xfId="0" applyFont="1" applyFill="1" applyAlignment="1">
      <alignment vertical="center" wrapText="1"/>
    </xf>
    <xf numFmtId="169" fontId="10" fillId="4" borderId="26" xfId="0" applyNumberFormat="1" applyFont="1" applyFill="1" applyBorder="1" applyAlignment="1">
      <alignment horizontal="right" vertical="center"/>
    </xf>
    <xf numFmtId="0" fontId="10" fillId="4" borderId="29" xfId="0" applyFont="1" applyFill="1" applyBorder="1" applyAlignment="1">
      <alignment horizontal="left" vertical="top"/>
    </xf>
    <xf numFmtId="0" fontId="10" fillId="4" borderId="28" xfId="0" applyFont="1" applyFill="1" applyBorder="1" applyAlignment="1">
      <alignment horizontal="left" vertical="top" wrapText="1"/>
    </xf>
    <xf numFmtId="0" fontId="10" fillId="4" borderId="26" xfId="0" applyFont="1" applyFill="1" applyBorder="1" applyAlignment="1">
      <alignment horizontal="left" vertical="top"/>
    </xf>
    <xf numFmtId="0" fontId="7" fillId="7" borderId="0" xfId="0" applyFont="1" applyFill="1" applyAlignment="1">
      <alignment vertical="center" wrapText="1"/>
    </xf>
    <xf numFmtId="0" fontId="9" fillId="7" borderId="0" xfId="0" applyFont="1" applyFill="1" applyAlignment="1">
      <alignment horizontal="center" vertical="center" wrapText="1"/>
    </xf>
    <xf numFmtId="0" fontId="66" fillId="4" borderId="0" xfId="0" applyFont="1" applyFill="1" applyAlignment="1">
      <alignment horizontal="left" vertical="center" wrapText="1"/>
    </xf>
    <xf numFmtId="0" fontId="66" fillId="4" borderId="0" xfId="0" applyFont="1" applyFill="1" applyAlignment="1">
      <alignment horizontal="center" vertical="center" wrapText="1"/>
    </xf>
    <xf numFmtId="0" fontId="66" fillId="4" borderId="0" xfId="0" applyFont="1" applyFill="1" applyAlignment="1">
      <alignment vertical="center" wrapText="1"/>
    </xf>
    <xf numFmtId="169" fontId="10" fillId="4" borderId="26" xfId="0" applyNumberFormat="1" applyFont="1" applyFill="1" applyBorder="1" applyAlignment="1">
      <alignment horizontal="right" vertical="center" wrapText="1"/>
    </xf>
    <xf numFmtId="169" fontId="7" fillId="4" borderId="26" xfId="0" applyNumberFormat="1" applyFont="1" applyFill="1" applyBorder="1" applyAlignment="1">
      <alignment horizontal="right" vertical="center"/>
    </xf>
    <xf numFmtId="0" fontId="10" fillId="4" borderId="31" xfId="0" applyFont="1" applyFill="1" applyBorder="1" applyAlignment="1">
      <alignment horizontal="left" vertical="center" wrapText="1"/>
    </xf>
    <xf numFmtId="172" fontId="32" fillId="5" borderId="0" xfId="14" applyNumberFormat="1" applyFont="1" applyFill="1" applyBorder="1" applyAlignment="1">
      <alignment horizontal="right" vertical="center"/>
    </xf>
    <xf numFmtId="172" fontId="32" fillId="4" borderId="0" xfId="14" applyNumberFormat="1" applyFont="1" applyFill="1" applyBorder="1" applyAlignment="1">
      <alignment horizontal="right" vertical="center"/>
    </xf>
    <xf numFmtId="172" fontId="45" fillId="4" borderId="0" xfId="14" applyNumberFormat="1" applyFont="1" applyFill="1" applyBorder="1" applyAlignment="1">
      <alignment horizontal="right" vertical="center"/>
    </xf>
    <xf numFmtId="173" fontId="45" fillId="4" borderId="0" xfId="14" applyNumberFormat="1" applyFont="1" applyFill="1" applyBorder="1" applyAlignment="1">
      <alignment horizontal="right" vertical="center"/>
    </xf>
    <xf numFmtId="0" fontId="10" fillId="4" borderId="32" xfId="0" applyFont="1" applyFill="1" applyBorder="1" applyAlignment="1">
      <alignment horizontal="left" vertical="center" wrapText="1"/>
    </xf>
    <xf numFmtId="0" fontId="29" fillId="7" borderId="0" xfId="0" applyFont="1" applyFill="1" applyAlignment="1">
      <alignment horizontal="right" vertical="center" wrapText="1"/>
    </xf>
    <xf numFmtId="0" fontId="7" fillId="4" borderId="27" xfId="0" applyFont="1" applyFill="1" applyBorder="1" applyAlignment="1">
      <alignment horizontal="center" vertical="center"/>
    </xf>
    <xf numFmtId="176" fontId="23" fillId="5" borderId="27" xfId="14" applyNumberFormat="1" applyFont="1" applyFill="1" applyBorder="1" applyAlignment="1">
      <alignment horizontal="right" vertical="center"/>
    </xf>
    <xf numFmtId="176" fontId="43" fillId="4" borderId="27" xfId="14" applyNumberFormat="1" applyFont="1" applyFill="1" applyBorder="1" applyAlignment="1">
      <alignment horizontal="right" vertical="center"/>
    </xf>
    <xf numFmtId="173" fontId="43" fillId="4" borderId="27" xfId="14" applyNumberFormat="1" applyFont="1" applyFill="1" applyBorder="1" applyAlignment="1">
      <alignment horizontal="right" vertical="top"/>
    </xf>
    <xf numFmtId="174" fontId="23" fillId="5" borderId="27" xfId="14" applyNumberFormat="1" applyFont="1" applyFill="1" applyBorder="1" applyAlignment="1">
      <alignment horizontal="right" vertical="center"/>
    </xf>
    <xf numFmtId="174" fontId="43" fillId="4" borderId="27" xfId="14" applyNumberFormat="1" applyFont="1" applyFill="1" applyBorder="1" applyAlignment="1">
      <alignment horizontal="right" vertical="center"/>
    </xf>
    <xf numFmtId="49" fontId="9" fillId="7" borderId="0" xfId="0" applyNumberFormat="1" applyFont="1" applyFill="1" applyAlignment="1">
      <alignment horizontal="right" vertical="center"/>
    </xf>
    <xf numFmtId="0" fontId="7" fillId="4" borderId="30" xfId="0" applyFont="1" applyFill="1" applyBorder="1" applyAlignment="1">
      <alignment horizontal="left" vertical="center" wrapText="1"/>
    </xf>
    <xf numFmtId="0" fontId="7" fillId="2" borderId="27" xfId="0" applyFont="1" applyFill="1" applyBorder="1" applyAlignment="1">
      <alignment horizontal="center" vertical="center" wrapText="1"/>
    </xf>
    <xf numFmtId="165" fontId="7" fillId="5" borderId="27" xfId="0" applyNumberFormat="1" applyFont="1" applyFill="1" applyBorder="1" applyAlignment="1">
      <alignment horizontal="right" vertical="center" wrapText="1"/>
    </xf>
    <xf numFmtId="165" fontId="7" fillId="2" borderId="27" xfId="0" quotePrefix="1" applyNumberFormat="1" applyFont="1" applyFill="1" applyBorder="1" applyAlignment="1">
      <alignment horizontal="right" vertical="center" wrapText="1"/>
    </xf>
    <xf numFmtId="179" fontId="11" fillId="2" borderId="27" xfId="1" applyNumberFormat="1" applyFont="1" applyFill="1" applyBorder="1" applyAlignment="1">
      <alignment horizontal="right" vertical="center" wrapText="1"/>
    </xf>
    <xf numFmtId="0" fontId="7" fillId="4" borderId="29" xfId="0" applyFont="1" applyFill="1" applyBorder="1" applyAlignment="1">
      <alignment horizontal="left" vertical="center" wrapText="1"/>
    </xf>
    <xf numFmtId="0" fontId="7" fillId="4" borderId="29" xfId="0" applyFont="1" applyFill="1" applyBorder="1" applyAlignment="1">
      <alignment horizontal="center" vertical="center"/>
    </xf>
    <xf numFmtId="177" fontId="7" fillId="5" borderId="30" xfId="0" applyNumberFormat="1" applyFont="1" applyFill="1" applyBorder="1" applyAlignment="1">
      <alignment horizontal="right" vertical="center"/>
    </xf>
    <xf numFmtId="177" fontId="7" fillId="2" borderId="30" xfId="0" quotePrefix="1" applyNumberFormat="1" applyFont="1" applyFill="1" applyBorder="1" applyAlignment="1">
      <alignment horizontal="right" vertical="center"/>
    </xf>
    <xf numFmtId="173" fontId="43" fillId="4" borderId="30" xfId="14" applyNumberFormat="1" applyFont="1" applyFill="1" applyBorder="1" applyAlignment="1">
      <alignment horizontal="right" vertical="center"/>
    </xf>
    <xf numFmtId="171" fontId="7" fillId="5" borderId="30" xfId="1" applyNumberFormat="1" applyFont="1" applyFill="1" applyBorder="1" applyAlignment="1">
      <alignment horizontal="right" vertical="center"/>
    </xf>
    <xf numFmtId="171" fontId="11" fillId="2" borderId="30" xfId="0" applyNumberFormat="1" applyFont="1" applyFill="1" applyBorder="1" applyAlignment="1">
      <alignment horizontal="right" vertical="center"/>
    </xf>
    <xf numFmtId="171" fontId="43" fillId="4" borderId="30" xfId="14" applyNumberFormat="1" applyFont="1" applyFill="1" applyBorder="1" applyAlignment="1">
      <alignment horizontal="right" vertical="center"/>
    </xf>
    <xf numFmtId="177" fontId="7" fillId="5" borderId="13" xfId="0" applyNumberFormat="1" applyFont="1" applyFill="1" applyBorder="1" applyAlignment="1">
      <alignment horizontal="right" vertical="center"/>
    </xf>
    <xf numFmtId="177" fontId="7" fillId="2" borderId="13" xfId="0" applyNumberFormat="1" applyFont="1" applyFill="1" applyBorder="1" applyAlignment="1">
      <alignment horizontal="right" vertical="center"/>
    </xf>
    <xf numFmtId="177" fontId="11" fillId="2" borderId="13" xfId="0" applyNumberFormat="1" applyFont="1" applyFill="1" applyBorder="1" applyAlignment="1">
      <alignment horizontal="right" vertical="center"/>
    </xf>
    <xf numFmtId="0" fontId="10" fillId="4" borderId="33" xfId="0" applyFont="1" applyFill="1" applyBorder="1" applyAlignment="1">
      <alignment horizontal="left" vertical="center" wrapText="1"/>
    </xf>
    <xf numFmtId="0" fontId="10" fillId="4" borderId="34" xfId="0" applyFont="1" applyFill="1" applyBorder="1" applyAlignment="1">
      <alignment horizontal="center" vertical="center"/>
    </xf>
    <xf numFmtId="177" fontId="10" fillId="5" borderId="33" xfId="0" applyNumberFormat="1" applyFont="1" applyFill="1" applyBorder="1" applyAlignment="1">
      <alignment horizontal="right" vertical="center"/>
    </xf>
    <xf numFmtId="177" fontId="10" fillId="2" borderId="33" xfId="0" applyNumberFormat="1" applyFont="1" applyFill="1" applyBorder="1" applyAlignment="1">
      <alignment horizontal="right" vertical="center"/>
    </xf>
    <xf numFmtId="177" fontId="14" fillId="2" borderId="33" xfId="0" applyNumberFormat="1" applyFont="1" applyFill="1" applyBorder="1" applyAlignment="1">
      <alignment horizontal="right" vertical="center"/>
    </xf>
    <xf numFmtId="173" fontId="45" fillId="4" borderId="33" xfId="14" applyNumberFormat="1" applyFont="1" applyFill="1" applyBorder="1" applyAlignment="1">
      <alignment horizontal="right" vertical="center"/>
    </xf>
    <xf numFmtId="0" fontId="66" fillId="2" borderId="0" xfId="0" applyFont="1" applyFill="1"/>
    <xf numFmtId="0" fontId="10" fillId="4" borderId="35" xfId="0" applyFont="1" applyFill="1" applyBorder="1" applyAlignment="1">
      <alignment horizontal="left" vertical="center" wrapText="1"/>
    </xf>
    <xf numFmtId="0" fontId="10" fillId="4" borderId="37" xfId="0" applyFont="1" applyFill="1" applyBorder="1" applyAlignment="1">
      <alignment horizontal="left" vertical="center" wrapText="1"/>
    </xf>
    <xf numFmtId="0" fontId="10" fillId="4" borderId="36" xfId="0" applyFont="1" applyFill="1" applyBorder="1" applyAlignment="1">
      <alignment horizontal="left" vertical="center" wrapText="1"/>
    </xf>
    <xf numFmtId="49" fontId="9" fillId="7" borderId="0" xfId="0" applyNumberFormat="1" applyFont="1" applyFill="1" applyAlignment="1">
      <alignment horizontal="right" vertical="center" wrapText="1"/>
    </xf>
    <xf numFmtId="0" fontId="10" fillId="4" borderId="12" xfId="0" applyFont="1" applyFill="1" applyBorder="1" applyAlignment="1">
      <alignment horizontal="left" vertical="center" wrapText="1"/>
    </xf>
    <xf numFmtId="172" fontId="32" fillId="5" borderId="12" xfId="14" applyNumberFormat="1" applyFont="1" applyFill="1" applyBorder="1" applyAlignment="1">
      <alignment horizontal="right" vertical="center"/>
    </xf>
    <xf numFmtId="172" fontId="32" fillId="4" borderId="12" xfId="14" applyNumberFormat="1" applyFont="1" applyFill="1" applyBorder="1" applyAlignment="1">
      <alignment horizontal="right" vertical="center"/>
    </xf>
    <xf numFmtId="0" fontId="10" fillId="2" borderId="36" xfId="0" applyFont="1" applyFill="1" applyBorder="1" applyAlignment="1">
      <alignment horizontal="left" vertical="center" wrapText="1" indent="3"/>
    </xf>
    <xf numFmtId="172" fontId="23" fillId="5" borderId="26" xfId="14" applyNumberFormat="1" applyFont="1" applyFill="1" applyBorder="1" applyAlignment="1">
      <alignment horizontal="right" vertical="center"/>
    </xf>
    <xf numFmtId="172" fontId="23" fillId="4" borderId="26" xfId="14" applyNumberFormat="1" applyFont="1" applyFill="1" applyBorder="1" applyAlignment="1">
      <alignment horizontal="right" vertical="center"/>
    </xf>
    <xf numFmtId="0" fontId="7" fillId="2" borderId="26" xfId="0" applyFont="1" applyFill="1" applyBorder="1" applyAlignment="1">
      <alignment horizontal="left" vertical="center" wrapText="1" indent="3"/>
    </xf>
    <xf numFmtId="0" fontId="65" fillId="2" borderId="0" xfId="0" applyFont="1" applyFill="1" applyAlignment="1">
      <alignment horizontal="left" indent="1"/>
    </xf>
    <xf numFmtId="0" fontId="46" fillId="2" borderId="0" xfId="0" applyFont="1" applyFill="1" applyAlignment="1">
      <alignment horizontal="right" wrapText="1"/>
    </xf>
    <xf numFmtId="0" fontId="9" fillId="7" borderId="0" xfId="0" applyFont="1" applyFill="1" applyAlignment="1">
      <alignment horizontal="centerContinuous" vertical="center" wrapText="1"/>
    </xf>
    <xf numFmtId="0" fontId="7" fillId="0" borderId="9" xfId="0" applyFont="1" applyBorder="1" applyAlignment="1">
      <alignment horizontal="left" vertical="center" indent="2"/>
    </xf>
    <xf numFmtId="0" fontId="7" fillId="0" borderId="9" xfId="0" applyFont="1" applyBorder="1" applyAlignment="1">
      <alignment horizontal="center" vertical="center"/>
    </xf>
    <xf numFmtId="9" fontId="7" fillId="0" borderId="9" xfId="0" applyNumberFormat="1" applyFont="1" applyBorder="1" applyAlignment="1">
      <alignment horizontal="center"/>
    </xf>
    <xf numFmtId="165" fontId="7" fillId="0" borderId="9" xfId="0" applyNumberFormat="1" applyFont="1" applyBorder="1" applyAlignment="1">
      <alignment horizontal="center" vertical="center"/>
    </xf>
    <xf numFmtId="1" fontId="7" fillId="0" borderId="9" xfId="0" applyNumberFormat="1" applyFont="1" applyBorder="1" applyAlignment="1">
      <alignment horizontal="center" vertical="center"/>
    </xf>
    <xf numFmtId="9" fontId="7" fillId="0" borderId="9" xfId="0" applyNumberFormat="1" applyFont="1" applyBorder="1" applyAlignment="1">
      <alignment horizontal="center" vertical="center"/>
    </xf>
    <xf numFmtId="3" fontId="7" fillId="0" borderId="9" xfId="0" applyNumberFormat="1" applyFont="1" applyBorder="1" applyAlignment="1">
      <alignment horizontal="center" vertical="center"/>
    </xf>
    <xf numFmtId="0" fontId="7" fillId="0" borderId="11" xfId="0" applyFont="1" applyBorder="1" applyAlignment="1">
      <alignment horizontal="left" vertical="center" indent="2"/>
    </xf>
    <xf numFmtId="0" fontId="7" fillId="0" borderId="11" xfId="0" applyFont="1" applyBorder="1" applyAlignment="1">
      <alignment horizontal="center" vertical="center"/>
    </xf>
    <xf numFmtId="9" fontId="7" fillId="0" borderId="11" xfId="0" applyNumberFormat="1" applyFont="1" applyBorder="1" applyAlignment="1">
      <alignment horizontal="center"/>
    </xf>
    <xf numFmtId="165" fontId="7" fillId="0" borderId="11" xfId="0" applyNumberFormat="1" applyFont="1" applyBorder="1" applyAlignment="1">
      <alignment horizontal="center" vertical="center"/>
    </xf>
    <xf numFmtId="1" fontId="7" fillId="0" borderId="11" xfId="0" applyNumberFormat="1" applyFont="1" applyBorder="1" applyAlignment="1">
      <alignment horizontal="center" vertical="center"/>
    </xf>
    <xf numFmtId="9" fontId="7" fillId="0" borderId="11" xfId="0" applyNumberFormat="1" applyFont="1" applyBorder="1" applyAlignment="1">
      <alignment horizontal="center" vertical="center"/>
    </xf>
    <xf numFmtId="3" fontId="7" fillId="0" borderId="11" xfId="0" applyNumberFormat="1" applyFont="1" applyBorder="1" applyAlignment="1">
      <alignment horizontal="center" vertical="center"/>
    </xf>
    <xf numFmtId="0" fontId="7" fillId="0" borderId="11" xfId="0" applyFont="1" applyBorder="1" applyAlignment="1">
      <alignment horizontal="center" vertical="center" wrapText="1"/>
    </xf>
    <xf numFmtId="9" fontId="7" fillId="0" borderId="11" xfId="0" applyNumberFormat="1" applyFont="1" applyBorder="1" applyAlignment="1">
      <alignment horizontal="center" vertical="center" wrapText="1"/>
    </xf>
    <xf numFmtId="0" fontId="10" fillId="0" borderId="11" xfId="0" applyFont="1" applyBorder="1" applyAlignment="1">
      <alignment horizontal="left" vertical="center" indent="1"/>
    </xf>
    <xf numFmtId="0" fontId="9" fillId="7" borderId="6" xfId="0" applyFont="1" applyFill="1" applyBorder="1" applyAlignment="1">
      <alignment horizontal="center" vertical="center" wrapText="1"/>
    </xf>
    <xf numFmtId="0" fontId="9" fillId="7" borderId="3" xfId="0" applyFont="1" applyFill="1" applyBorder="1" applyAlignment="1">
      <alignment horizontal="centerContinuous" vertical="center" wrapText="1"/>
    </xf>
    <xf numFmtId="0" fontId="9" fillId="7" borderId="17" xfId="0" applyFont="1" applyFill="1" applyBorder="1" applyAlignment="1">
      <alignment horizontal="centerContinuous" vertical="center" wrapText="1"/>
    </xf>
    <xf numFmtId="0" fontId="9" fillId="7" borderId="25" xfId="0" applyFont="1" applyFill="1" applyBorder="1" applyAlignment="1">
      <alignment horizontal="centerContinuous" vertical="center"/>
    </xf>
    <xf numFmtId="0" fontId="9" fillId="7" borderId="4" xfId="0" applyFont="1" applyFill="1" applyBorder="1" applyAlignment="1">
      <alignment horizontal="centerContinuous" vertical="center"/>
    </xf>
    <xf numFmtId="0" fontId="9" fillId="7" borderId="3" xfId="0" applyFont="1" applyFill="1" applyBorder="1" applyAlignment="1">
      <alignment horizontal="centerContinuous" vertical="center"/>
    </xf>
    <xf numFmtId="1" fontId="7" fillId="0" borderId="11" xfId="14" applyNumberFormat="1" applyFont="1" applyFill="1" applyBorder="1" applyAlignment="1">
      <alignment horizontal="center"/>
    </xf>
    <xf numFmtId="0" fontId="9" fillId="7" borderId="5" xfId="0" applyFont="1" applyFill="1" applyBorder="1" applyAlignment="1">
      <alignment horizontal="center" vertical="center" wrapText="1"/>
    </xf>
    <xf numFmtId="9" fontId="7" fillId="0" borderId="24" xfId="0" applyNumberFormat="1" applyFont="1" applyBorder="1" applyAlignment="1">
      <alignment horizontal="center"/>
    </xf>
    <xf numFmtId="1" fontId="7" fillId="0" borderId="24" xfId="14" applyNumberFormat="1" applyFont="1" applyFill="1" applyBorder="1" applyAlignment="1">
      <alignment horizontal="center"/>
    </xf>
    <xf numFmtId="0" fontId="7" fillId="0" borderId="9" xfId="14" applyNumberFormat="1" applyFont="1" applyFill="1" applyBorder="1" applyAlignment="1">
      <alignment horizontal="center"/>
    </xf>
    <xf numFmtId="1" fontId="7" fillId="0" borderId="9" xfId="14" applyNumberFormat="1" applyFont="1" applyFill="1" applyBorder="1" applyAlignment="1">
      <alignment horizontal="center"/>
    </xf>
    <xf numFmtId="167" fontId="7" fillId="0" borderId="9" xfId="14" applyNumberFormat="1" applyFont="1" applyFill="1" applyBorder="1" applyAlignment="1">
      <alignment horizontal="center"/>
    </xf>
    <xf numFmtId="9" fontId="7" fillId="0" borderId="9" xfId="1" applyFont="1" applyFill="1" applyBorder="1" applyAlignment="1">
      <alignment horizontal="center"/>
    </xf>
    <xf numFmtId="175" fontId="7" fillId="0" borderId="9" xfId="14" applyNumberFormat="1" applyFont="1" applyFill="1" applyBorder="1" applyAlignment="1">
      <alignment horizontal="center"/>
    </xf>
    <xf numFmtId="167" fontId="21" fillId="0" borderId="9" xfId="14" applyNumberFormat="1" applyFont="1" applyFill="1" applyBorder="1" applyAlignment="1">
      <alignment horizontal="center" vertical="center"/>
    </xf>
    <xf numFmtId="0" fontId="7" fillId="0" borderId="11" xfId="14" applyNumberFormat="1" applyFont="1" applyFill="1" applyBorder="1" applyAlignment="1">
      <alignment horizontal="center"/>
    </xf>
    <xf numFmtId="167" fontId="7" fillId="0" borderId="11" xfId="14" applyNumberFormat="1" applyFont="1" applyFill="1" applyBorder="1" applyAlignment="1">
      <alignment horizontal="center"/>
    </xf>
    <xf numFmtId="9" fontId="7" fillId="0" borderId="11" xfId="1" applyFont="1" applyFill="1" applyBorder="1" applyAlignment="1">
      <alignment horizontal="center"/>
    </xf>
    <xf numFmtId="167" fontId="7" fillId="0" borderId="11" xfId="14" applyNumberFormat="1" applyFont="1" applyFill="1" applyBorder="1" applyAlignment="1">
      <alignment vertical="center"/>
    </xf>
    <xf numFmtId="3" fontId="7" fillId="0" borderId="11" xfId="14" applyNumberFormat="1" applyFont="1" applyFill="1" applyBorder="1" applyAlignment="1">
      <alignment horizontal="center"/>
    </xf>
    <xf numFmtId="171" fontId="7" fillId="0" borderId="11" xfId="1" applyNumberFormat="1" applyFont="1" applyFill="1" applyBorder="1" applyAlignment="1">
      <alignment horizontal="center" vertical="center"/>
    </xf>
    <xf numFmtId="169" fontId="7" fillId="0" borderId="11" xfId="14" applyNumberFormat="1" applyFont="1" applyFill="1" applyBorder="1" applyAlignment="1">
      <alignment horizontal="center"/>
    </xf>
    <xf numFmtId="3" fontId="10" fillId="0" borderId="11" xfId="0" applyNumberFormat="1" applyFont="1" applyBorder="1" applyAlignment="1">
      <alignment horizontal="center" vertical="center"/>
    </xf>
    <xf numFmtId="0" fontId="9" fillId="7" borderId="0" xfId="0" applyFont="1" applyFill="1" applyAlignment="1">
      <alignment horizontal="left" vertical="center" wrapText="1"/>
    </xf>
    <xf numFmtId="170" fontId="7" fillId="0" borderId="0" xfId="14" applyNumberFormat="1" applyFont="1" applyFill="1" applyBorder="1" applyAlignment="1">
      <alignment horizontal="right" vertical="center"/>
    </xf>
    <xf numFmtId="170" fontId="7" fillId="0" borderId="11" xfId="14" applyNumberFormat="1" applyFont="1" applyFill="1" applyBorder="1" applyAlignment="1">
      <alignment horizontal="center" vertical="center"/>
    </xf>
    <xf numFmtId="170" fontId="7" fillId="0" borderId="11" xfId="14" applyNumberFormat="1" applyFont="1" applyFill="1" applyBorder="1" applyAlignment="1">
      <alignment horizontal="right" vertical="center"/>
    </xf>
    <xf numFmtId="170" fontId="10" fillId="0" borderId="11" xfId="14" applyNumberFormat="1" applyFont="1" applyFill="1" applyBorder="1" applyAlignment="1">
      <alignment horizontal="right" vertical="center"/>
    </xf>
    <xf numFmtId="9" fontId="7" fillId="0" borderId="11" xfId="0" applyNumberFormat="1" applyFont="1" applyBorder="1" applyAlignment="1">
      <alignment horizontal="right" vertical="center"/>
    </xf>
    <xf numFmtId="170" fontId="21" fillId="0" borderId="11" xfId="14" applyNumberFormat="1" applyFont="1" applyFill="1" applyBorder="1" applyAlignment="1">
      <alignment horizontal="right" vertical="center"/>
    </xf>
    <xf numFmtId="170" fontId="7" fillId="0" borderId="9" xfId="14" applyNumberFormat="1" applyFont="1" applyFill="1" applyBorder="1" applyAlignment="1">
      <alignment horizontal="right" vertical="center"/>
    </xf>
    <xf numFmtId="170" fontId="7" fillId="0" borderId="38" xfId="14" applyNumberFormat="1" applyFont="1" applyFill="1" applyBorder="1" applyAlignment="1">
      <alignment horizontal="right" vertical="center"/>
    </xf>
    <xf numFmtId="0" fontId="10" fillId="0" borderId="9" xfId="0" applyFont="1" applyBorder="1" applyAlignment="1">
      <alignment horizontal="left" vertical="center" indent="1"/>
    </xf>
    <xf numFmtId="170" fontId="21" fillId="0" borderId="9" xfId="14" applyNumberFormat="1" applyFont="1" applyFill="1" applyBorder="1" applyAlignment="1">
      <alignment horizontal="right" vertical="center"/>
    </xf>
    <xf numFmtId="0" fontId="10" fillId="0" borderId="38" xfId="0" applyFont="1" applyBorder="1" applyAlignment="1">
      <alignment horizontal="left" vertical="center" indent="2"/>
    </xf>
    <xf numFmtId="9" fontId="10" fillId="0" borderId="38" xfId="0" applyNumberFormat="1" applyFont="1" applyBorder="1" applyAlignment="1">
      <alignment horizontal="right" vertical="center"/>
    </xf>
    <xf numFmtId="0" fontId="7" fillId="0" borderId="12" xfId="0" applyFont="1" applyBorder="1" applyAlignment="1">
      <alignment horizontal="left" vertical="center" indent="2"/>
    </xf>
    <xf numFmtId="170" fontId="7" fillId="0" borderId="12" xfId="14" applyNumberFormat="1" applyFont="1" applyFill="1" applyBorder="1" applyAlignment="1">
      <alignment horizontal="right" vertical="center"/>
    </xf>
    <xf numFmtId="9" fontId="7" fillId="0" borderId="9" xfId="0" applyNumberFormat="1" applyFont="1" applyBorder="1" applyAlignment="1">
      <alignment horizontal="right" vertical="center"/>
    </xf>
    <xf numFmtId="0" fontId="10" fillId="0" borderId="39" xfId="0" applyFont="1" applyBorder="1" applyAlignment="1">
      <alignment horizontal="left" vertical="center" indent="2"/>
    </xf>
    <xf numFmtId="170" fontId="10" fillId="0" borderId="40" xfId="14" applyNumberFormat="1" applyFont="1" applyFill="1" applyBorder="1" applyAlignment="1">
      <alignment horizontal="right" vertical="center"/>
    </xf>
    <xf numFmtId="170" fontId="10" fillId="0" borderId="9" xfId="14" applyNumberFormat="1" applyFont="1" applyFill="1" applyBorder="1" applyAlignment="1">
      <alignment horizontal="right" vertical="center"/>
    </xf>
    <xf numFmtId="184" fontId="9" fillId="7" borderId="0" xfId="0" applyNumberFormat="1" applyFont="1" applyFill="1" applyAlignment="1">
      <alignment horizontal="right" vertical="center" wrapText="1"/>
    </xf>
    <xf numFmtId="170" fontId="7" fillId="3" borderId="11" xfId="14" applyNumberFormat="1" applyFont="1" applyFill="1" applyBorder="1" applyAlignment="1">
      <alignment horizontal="center" vertical="center"/>
    </xf>
    <xf numFmtId="170" fontId="7" fillId="3" borderId="11" xfId="14" applyNumberFormat="1" applyFont="1" applyFill="1" applyBorder="1" applyAlignment="1">
      <alignment horizontal="right" vertical="center"/>
    </xf>
    <xf numFmtId="170" fontId="10" fillId="3" borderId="40" xfId="14" applyNumberFormat="1" applyFont="1" applyFill="1" applyBorder="1" applyAlignment="1">
      <alignment horizontal="right" vertical="center"/>
    </xf>
    <xf numFmtId="170" fontId="7" fillId="3" borderId="9" xfId="14" applyNumberFormat="1" applyFont="1" applyFill="1" applyBorder="1" applyAlignment="1">
      <alignment horizontal="right" vertical="center"/>
    </xf>
    <xf numFmtId="9" fontId="7" fillId="3" borderId="11" xfId="1" applyFont="1" applyFill="1" applyBorder="1" applyAlignment="1">
      <alignment horizontal="right" vertical="center"/>
    </xf>
    <xf numFmtId="9" fontId="7" fillId="3" borderId="9" xfId="0" applyNumberFormat="1" applyFont="1" applyFill="1" applyBorder="1" applyAlignment="1">
      <alignment horizontal="right" vertical="center"/>
    </xf>
    <xf numFmtId="170" fontId="21" fillId="3" borderId="9" xfId="14" applyNumberFormat="1" applyFont="1" applyFill="1" applyBorder="1" applyAlignment="1">
      <alignment horizontal="right" vertical="center"/>
    </xf>
    <xf numFmtId="0" fontId="10" fillId="0" borderId="41" xfId="0" applyFont="1" applyBorder="1" applyAlignment="1">
      <alignment horizontal="left" vertical="center" indent="1"/>
    </xf>
    <xf numFmtId="170" fontId="7" fillId="0" borderId="11" xfId="14" applyNumberFormat="1" applyFont="1" applyFill="1" applyBorder="1" applyAlignment="1">
      <alignment horizontal="right" vertical="center" wrapText="1"/>
    </xf>
    <xf numFmtId="0" fontId="7" fillId="0" borderId="41" xfId="0" applyFont="1" applyBorder="1" applyAlignment="1">
      <alignment horizontal="left" vertical="center" indent="2"/>
    </xf>
    <xf numFmtId="9" fontId="7" fillId="0" borderId="11" xfId="1" applyFont="1" applyFill="1" applyBorder="1" applyAlignment="1">
      <alignment horizontal="right" wrapText="1"/>
    </xf>
    <xf numFmtId="170" fontId="62" fillId="0" borderId="14" xfId="14" applyNumberFormat="1" applyFont="1" applyFill="1" applyBorder="1" applyAlignment="1">
      <alignment horizontal="right" wrapText="1"/>
    </xf>
    <xf numFmtId="170" fontId="10" fillId="0" borderId="14" xfId="14" applyNumberFormat="1" applyFont="1" applyFill="1" applyBorder="1" applyAlignment="1">
      <alignment horizontal="right" wrapText="1"/>
    </xf>
    <xf numFmtId="49" fontId="7" fillId="0" borderId="0" xfId="14" applyNumberFormat="1" applyFont="1" applyFill="1" applyBorder="1" applyAlignment="1">
      <alignment horizontal="right" wrapText="1"/>
    </xf>
    <xf numFmtId="166" fontId="7" fillId="0" borderId="0" xfId="14" applyNumberFormat="1" applyFont="1" applyFill="1" applyBorder="1" applyAlignment="1">
      <alignment horizontal="right" wrapText="1"/>
    </xf>
    <xf numFmtId="170" fontId="10" fillId="0" borderId="15" xfId="14" applyNumberFormat="1" applyFont="1" applyFill="1" applyBorder="1" applyAlignment="1">
      <alignment horizontal="right" wrapText="1"/>
    </xf>
    <xf numFmtId="10" fontId="7" fillId="0" borderId="0" xfId="1" applyNumberFormat="1" applyFont="1" applyFill="1" applyBorder="1" applyAlignment="1">
      <alignment horizontal="right" wrapText="1"/>
    </xf>
    <xf numFmtId="0" fontId="7" fillId="0" borderId="0" xfId="0" applyFont="1" applyAlignment="1">
      <alignment horizontal="right" wrapText="1"/>
    </xf>
    <xf numFmtId="10" fontId="7" fillId="0" borderId="15" xfId="1" applyNumberFormat="1" applyFont="1" applyFill="1" applyBorder="1" applyAlignment="1">
      <alignment horizontal="right" wrapText="1"/>
    </xf>
    <xf numFmtId="166" fontId="7" fillId="0" borderId="14" xfId="14" applyNumberFormat="1" applyFont="1" applyFill="1" applyBorder="1" applyAlignment="1">
      <alignment horizontal="right" wrapText="1"/>
    </xf>
    <xf numFmtId="166" fontId="7" fillId="0" borderId="15" xfId="14" applyNumberFormat="1" applyFont="1" applyFill="1" applyBorder="1" applyAlignment="1">
      <alignment horizontal="right" wrapText="1"/>
    </xf>
    <xf numFmtId="170" fontId="7" fillId="0" borderId="13" xfId="14" applyNumberFormat="1" applyFont="1" applyFill="1" applyBorder="1" applyAlignment="1">
      <alignment horizontal="right"/>
    </xf>
    <xf numFmtId="170" fontId="7" fillId="0" borderId="0" xfId="14" applyNumberFormat="1" applyFont="1" applyFill="1" applyBorder="1" applyAlignment="1">
      <alignment horizontal="right"/>
    </xf>
    <xf numFmtId="9" fontId="7" fillId="0" borderId="14" xfId="0" applyNumberFormat="1" applyFont="1" applyBorder="1" applyAlignment="1">
      <alignment horizontal="right"/>
    </xf>
    <xf numFmtId="9" fontId="7" fillId="0" borderId="14" xfId="1" applyFont="1" applyFill="1" applyBorder="1" applyAlignment="1">
      <alignment horizontal="right"/>
    </xf>
    <xf numFmtId="9" fontId="7" fillId="0" borderId="15" xfId="0" applyNumberFormat="1" applyFont="1" applyBorder="1" applyAlignment="1">
      <alignment horizontal="right"/>
    </xf>
    <xf numFmtId="9" fontId="7" fillId="0" borderId="15" xfId="1" applyFont="1" applyFill="1" applyBorder="1" applyAlignment="1">
      <alignment horizontal="right"/>
    </xf>
    <xf numFmtId="1" fontId="7" fillId="2" borderId="0" xfId="0" applyNumberFormat="1" applyFont="1" applyFill="1" applyAlignment="1">
      <alignment horizontal="right"/>
    </xf>
    <xf numFmtId="170" fontId="10" fillId="2" borderId="0" xfId="14" applyNumberFormat="1" applyFont="1" applyFill="1" applyBorder="1" applyAlignment="1">
      <alignment horizontal="right"/>
    </xf>
    <xf numFmtId="9" fontId="7" fillId="2" borderId="0" xfId="1" applyFont="1" applyFill="1" applyBorder="1" applyAlignment="1">
      <alignment horizontal="right"/>
    </xf>
    <xf numFmtId="0" fontId="10" fillId="0" borderId="43" xfId="0" applyFont="1" applyBorder="1" applyAlignment="1">
      <alignment horizontal="left" vertical="center" indent="1"/>
    </xf>
    <xf numFmtId="170" fontId="21" fillId="0" borderId="9" xfId="14" applyNumberFormat="1" applyFont="1" applyFill="1" applyBorder="1" applyAlignment="1">
      <alignment horizontal="right" wrapText="1"/>
    </xf>
    <xf numFmtId="170" fontId="7" fillId="0" borderId="9" xfId="14" applyNumberFormat="1" applyFont="1" applyFill="1" applyBorder="1" applyAlignment="1">
      <alignment horizontal="right" wrapText="1"/>
    </xf>
    <xf numFmtId="0" fontId="10" fillId="0" borderId="42" xfId="0" applyFont="1" applyBorder="1" applyAlignment="1">
      <alignment horizontal="left" vertical="center" indent="1"/>
    </xf>
    <xf numFmtId="170" fontId="10" fillId="0" borderId="38" xfId="14" applyNumberFormat="1" applyFont="1" applyFill="1" applyBorder="1" applyAlignment="1">
      <alignment horizontal="right" wrapText="1"/>
    </xf>
    <xf numFmtId="170" fontId="10" fillId="0" borderId="44" xfId="14" applyNumberFormat="1" applyFont="1" applyFill="1" applyBorder="1" applyAlignment="1">
      <alignment horizontal="right"/>
    </xf>
    <xf numFmtId="170" fontId="7" fillId="3" borderId="11" xfId="14" applyNumberFormat="1" applyFont="1" applyFill="1" applyBorder="1" applyAlignment="1">
      <alignment horizontal="right" vertical="center" wrapText="1"/>
    </xf>
    <xf numFmtId="170" fontId="10" fillId="3" borderId="38" xfId="14" applyNumberFormat="1" applyFont="1" applyFill="1" applyBorder="1" applyAlignment="1">
      <alignment horizontal="right" wrapText="1"/>
    </xf>
    <xf numFmtId="170" fontId="21" fillId="3" borderId="9" xfId="14" applyNumberFormat="1" applyFont="1" applyFill="1" applyBorder="1" applyAlignment="1">
      <alignment horizontal="right" wrapText="1"/>
    </xf>
    <xf numFmtId="9" fontId="7" fillId="3" borderId="11" xfId="1" applyFont="1" applyFill="1" applyBorder="1" applyAlignment="1">
      <alignment horizontal="right" wrapText="1"/>
    </xf>
    <xf numFmtId="0" fontId="10" fillId="0" borderId="45" xfId="0" applyFont="1" applyBorder="1" applyAlignment="1">
      <alignment horizontal="left" vertical="center" indent="1"/>
    </xf>
    <xf numFmtId="170" fontId="10" fillId="0" borderId="45" xfId="14" applyNumberFormat="1" applyFont="1" applyFill="1" applyBorder="1" applyAlignment="1">
      <alignment horizontal="right" vertical="center"/>
    </xf>
    <xf numFmtId="0" fontId="7" fillId="0" borderId="45" xfId="0" applyFont="1" applyBorder="1" applyAlignment="1">
      <alignment horizontal="left" vertical="center" indent="2"/>
    </xf>
    <xf numFmtId="170" fontId="7" fillId="0" borderId="45" xfId="14" applyNumberFormat="1" applyFont="1" applyFill="1" applyBorder="1" applyAlignment="1">
      <alignment horizontal="right" vertical="center"/>
    </xf>
    <xf numFmtId="170" fontId="62" fillId="0" borderId="45" xfId="14" applyNumberFormat="1" applyFont="1" applyFill="1" applyBorder="1" applyAlignment="1">
      <alignment horizontal="right" vertical="center"/>
    </xf>
    <xf numFmtId="166" fontId="7" fillId="0" borderId="11" xfId="14" applyNumberFormat="1" applyFont="1" applyFill="1" applyBorder="1" applyAlignment="1">
      <alignment horizontal="right" vertical="center"/>
    </xf>
    <xf numFmtId="166" fontId="10" fillId="0" borderId="11" xfId="14" applyNumberFormat="1" applyFont="1" applyFill="1" applyBorder="1" applyAlignment="1">
      <alignment horizontal="right" vertical="center"/>
    </xf>
    <xf numFmtId="0" fontId="10" fillId="0" borderId="47" xfId="0" applyFont="1" applyBorder="1" applyAlignment="1">
      <alignment horizontal="left" vertical="center" indent="1"/>
    </xf>
    <xf numFmtId="170" fontId="62" fillId="0" borderId="47" xfId="14" applyNumberFormat="1" applyFont="1" applyFill="1" applyBorder="1" applyAlignment="1">
      <alignment horizontal="right" vertical="center"/>
    </xf>
    <xf numFmtId="170" fontId="10" fillId="0" borderId="47" xfId="14" applyNumberFormat="1" applyFont="1" applyFill="1" applyBorder="1" applyAlignment="1">
      <alignment horizontal="right" vertical="center"/>
    </xf>
    <xf numFmtId="0" fontId="10" fillId="0" borderId="46" xfId="0" applyFont="1" applyBorder="1" applyAlignment="1">
      <alignment horizontal="left" vertical="center" indent="1"/>
    </xf>
    <xf numFmtId="170" fontId="10" fillId="0" borderId="46" xfId="14" applyNumberFormat="1" applyFont="1" applyFill="1" applyBorder="1" applyAlignment="1">
      <alignment horizontal="right" vertical="center"/>
    </xf>
    <xf numFmtId="170" fontId="10" fillId="0" borderId="38" xfId="14" applyNumberFormat="1" applyFont="1" applyFill="1" applyBorder="1" applyAlignment="1">
      <alignment horizontal="right" vertical="center"/>
    </xf>
    <xf numFmtId="170" fontId="10" fillId="3" borderId="11" xfId="14" applyNumberFormat="1" applyFont="1" applyFill="1" applyBorder="1" applyAlignment="1">
      <alignment horizontal="right" vertical="center"/>
    </xf>
    <xf numFmtId="166" fontId="7" fillId="3" borderId="11" xfId="14" applyNumberFormat="1" applyFont="1" applyFill="1" applyBorder="1" applyAlignment="1">
      <alignment horizontal="right" vertical="center"/>
    </xf>
    <xf numFmtId="166" fontId="10" fillId="3" borderId="11" xfId="14" applyNumberFormat="1" applyFont="1" applyFill="1" applyBorder="1" applyAlignment="1">
      <alignment horizontal="right" vertical="center"/>
    </xf>
    <xf numFmtId="0" fontId="10" fillId="0" borderId="11" xfId="0" applyFont="1" applyBorder="1" applyAlignment="1">
      <alignment horizontal="right" vertical="center"/>
    </xf>
    <xf numFmtId="171" fontId="7" fillId="0" borderId="11" xfId="1" applyNumberFormat="1" applyFont="1" applyFill="1" applyBorder="1" applyAlignment="1">
      <alignment horizontal="right" vertical="center"/>
    </xf>
    <xf numFmtId="171" fontId="10" fillId="0" borderId="11" xfId="1" applyNumberFormat="1" applyFont="1" applyFill="1" applyBorder="1" applyAlignment="1">
      <alignment horizontal="right" vertical="center"/>
    </xf>
    <xf numFmtId="0" fontId="9" fillId="0" borderId="11" xfId="0" applyFont="1" applyBorder="1" applyAlignment="1">
      <alignment horizontal="left" vertical="center" wrapText="1"/>
    </xf>
    <xf numFmtId="0" fontId="9" fillId="0" borderId="11" xfId="0" applyFont="1" applyBorder="1" applyAlignment="1">
      <alignment horizontal="right" vertical="center"/>
    </xf>
    <xf numFmtId="0" fontId="9" fillId="0" borderId="11" xfId="0" applyFont="1" applyBorder="1" applyAlignment="1">
      <alignment horizontal="right" vertical="center" wrapText="1"/>
    </xf>
    <xf numFmtId="170" fontId="62" fillId="0" borderId="11" xfId="14" applyNumberFormat="1" applyFont="1" applyFill="1" applyBorder="1" applyAlignment="1">
      <alignment horizontal="right" vertical="center"/>
    </xf>
    <xf numFmtId="166" fontId="21" fillId="0" borderId="11" xfId="14" applyNumberFormat="1" applyFont="1" applyFill="1" applyBorder="1" applyAlignment="1">
      <alignment horizontal="right" vertical="center"/>
    </xf>
    <xf numFmtId="10" fontId="7" fillId="0" borderId="11" xfId="0" applyNumberFormat="1" applyFont="1" applyBorder="1" applyAlignment="1">
      <alignment horizontal="right" vertical="center"/>
    </xf>
    <xf numFmtId="10" fontId="7" fillId="0" borderId="11" xfId="1" applyNumberFormat="1" applyFont="1" applyFill="1" applyBorder="1" applyAlignment="1">
      <alignment horizontal="right" vertical="center"/>
    </xf>
    <xf numFmtId="184" fontId="7" fillId="0" borderId="11" xfId="14" applyNumberFormat="1" applyFont="1" applyFill="1" applyBorder="1" applyAlignment="1">
      <alignment horizontal="right" vertical="center"/>
    </xf>
    <xf numFmtId="184" fontId="9" fillId="0" borderId="11" xfId="0" applyNumberFormat="1" applyFont="1" applyBorder="1" applyAlignment="1">
      <alignment horizontal="right" vertical="center" wrapText="1"/>
    </xf>
    <xf numFmtId="171" fontId="7" fillId="3" borderId="11" xfId="1" applyNumberFormat="1" applyFont="1" applyFill="1" applyBorder="1" applyAlignment="1">
      <alignment horizontal="right" vertical="center"/>
    </xf>
    <xf numFmtId="175" fontId="7" fillId="3" borderId="11" xfId="14" applyNumberFormat="1" applyFont="1" applyFill="1" applyBorder="1" applyAlignment="1">
      <alignment horizontal="right" vertical="center"/>
    </xf>
    <xf numFmtId="170" fontId="21" fillId="3" borderId="11" xfId="14" applyNumberFormat="1" applyFont="1" applyFill="1" applyBorder="1" applyAlignment="1">
      <alignment horizontal="right" vertical="center"/>
    </xf>
    <xf numFmtId="0" fontId="9" fillId="3" borderId="11" xfId="0" applyFont="1" applyFill="1" applyBorder="1" applyAlignment="1">
      <alignment horizontal="right" vertical="center"/>
    </xf>
    <xf numFmtId="170" fontId="62" fillId="3" borderId="11" xfId="14" applyNumberFormat="1" applyFont="1" applyFill="1" applyBorder="1" applyAlignment="1">
      <alignment horizontal="right" vertical="center"/>
    </xf>
    <xf numFmtId="166" fontId="21" fillId="3" borderId="11" xfId="14" applyNumberFormat="1" applyFont="1" applyFill="1" applyBorder="1" applyAlignment="1">
      <alignment horizontal="right" vertical="center"/>
    </xf>
    <xf numFmtId="10" fontId="7" fillId="3" borderId="11" xfId="1" applyNumberFormat="1" applyFont="1" applyFill="1" applyBorder="1" applyAlignment="1">
      <alignment horizontal="right" vertical="center"/>
    </xf>
    <xf numFmtId="0" fontId="9" fillId="7" borderId="0" xfId="0" applyFont="1" applyFill="1" applyAlignment="1">
      <alignment horizontal="left" vertical="center"/>
    </xf>
    <xf numFmtId="0" fontId="7" fillId="0" borderId="11" xfId="0" applyFont="1" applyBorder="1" applyAlignment="1">
      <alignment horizontal="left" vertical="center" indent="1"/>
    </xf>
    <xf numFmtId="0" fontId="7" fillId="0" borderId="11" xfId="0" applyFont="1" applyBorder="1" applyAlignment="1">
      <alignment horizontal="right" vertical="center"/>
    </xf>
    <xf numFmtId="0" fontId="21" fillId="0" borderId="11" xfId="0" applyFont="1" applyBorder="1" applyAlignment="1">
      <alignment horizontal="right" vertical="center"/>
    </xf>
    <xf numFmtId="0" fontId="7" fillId="3" borderId="11" xfId="0" applyFont="1" applyFill="1" applyBorder="1" applyAlignment="1">
      <alignment horizontal="right" vertical="center"/>
    </xf>
    <xf numFmtId="166" fontId="7" fillId="3" borderId="11" xfId="0" applyNumberFormat="1" applyFont="1" applyFill="1" applyBorder="1" applyAlignment="1">
      <alignment horizontal="right" vertical="center"/>
    </xf>
    <xf numFmtId="176" fontId="43" fillId="4" borderId="0" xfId="14" applyNumberFormat="1" applyFont="1" applyFill="1" applyBorder="1" applyAlignment="1">
      <alignment horizontal="right" vertical="center"/>
    </xf>
    <xf numFmtId="171" fontId="7" fillId="2" borderId="30" xfId="0" applyNumberFormat="1" applyFont="1" applyFill="1" applyBorder="1" applyAlignment="1">
      <alignment horizontal="right" vertical="center"/>
    </xf>
    <xf numFmtId="10" fontId="7" fillId="5" borderId="9" xfId="0" applyNumberFormat="1" applyFont="1" applyFill="1" applyBorder="1" applyAlignment="1">
      <alignment horizontal="right" vertical="center" wrapText="1"/>
    </xf>
    <xf numFmtId="10" fontId="7" fillId="2" borderId="9" xfId="0" applyNumberFormat="1" applyFont="1" applyFill="1" applyBorder="1" applyAlignment="1">
      <alignment horizontal="right" vertical="center" wrapText="1"/>
    </xf>
    <xf numFmtId="173" fontId="43" fillId="4" borderId="9" xfId="35" applyNumberFormat="1" applyFont="1" applyFill="1" applyBorder="1" applyAlignment="1">
      <alignment horizontal="right" vertical="top"/>
    </xf>
    <xf numFmtId="172" fontId="32" fillId="5" borderId="9" xfId="35" applyNumberFormat="1" applyFont="1" applyFill="1" applyBorder="1" applyAlignment="1">
      <alignment horizontal="right" vertical="center"/>
    </xf>
    <xf numFmtId="172" fontId="32" fillId="4" borderId="9" xfId="35" applyNumberFormat="1" applyFont="1" applyFill="1" applyBorder="1" applyAlignment="1">
      <alignment horizontal="right" vertical="center"/>
    </xf>
    <xf numFmtId="172" fontId="45" fillId="4" borderId="9" xfId="35" applyNumberFormat="1" applyFont="1" applyFill="1" applyBorder="1" applyAlignment="1">
      <alignment horizontal="right" vertical="center"/>
    </xf>
    <xf numFmtId="174" fontId="23" fillId="5" borderId="16" xfId="35" applyNumberFormat="1" applyFont="1" applyFill="1" applyBorder="1" applyAlignment="1">
      <alignment horizontal="right" vertical="center"/>
    </xf>
    <xf numFmtId="0" fontId="10" fillId="0" borderId="14" xfId="0" applyFont="1" applyBorder="1" applyAlignment="1">
      <alignment horizontal="left" vertical="center" wrapText="1"/>
    </xf>
    <xf numFmtId="172" fontId="23" fillId="5" borderId="16" xfId="35" applyNumberFormat="1" applyFont="1" applyFill="1" applyBorder="1" applyAlignment="1">
      <alignment horizontal="right" vertical="center"/>
    </xf>
    <xf numFmtId="0" fontId="2" fillId="2" borderId="0" xfId="0" applyFont="1" applyFill="1"/>
    <xf numFmtId="175" fontId="7" fillId="0" borderId="11" xfId="14" applyNumberFormat="1" applyFont="1" applyFill="1" applyBorder="1" applyAlignment="1">
      <alignment horizontal="right" vertical="center"/>
    </xf>
    <xf numFmtId="177" fontId="11" fillId="2" borderId="30" xfId="0" quotePrefix="1" applyNumberFormat="1" applyFont="1" applyFill="1" applyBorder="1" applyAlignment="1">
      <alignment horizontal="right" vertical="center"/>
    </xf>
    <xf numFmtId="182" fontId="11" fillId="2" borderId="15" xfId="0" quotePrefix="1" applyNumberFormat="1" applyFont="1" applyFill="1" applyBorder="1" applyAlignment="1">
      <alignment horizontal="right" vertical="center"/>
    </xf>
    <xf numFmtId="174" fontId="23" fillId="4" borderId="11" xfId="14" applyNumberFormat="1" applyFont="1" applyFill="1" applyBorder="1" applyAlignment="1">
      <alignment horizontal="right" vertical="center"/>
    </xf>
    <xf numFmtId="0" fontId="7" fillId="0" borderId="49" xfId="0" applyFont="1" applyBorder="1" applyAlignment="1">
      <alignment horizontal="left" vertical="center" wrapText="1" indent="1"/>
    </xf>
    <xf numFmtId="0" fontId="7" fillId="4" borderId="50" xfId="0" applyFont="1" applyFill="1" applyBorder="1" applyAlignment="1">
      <alignment horizontal="center" vertical="center"/>
    </xf>
    <xf numFmtId="176" fontId="23" fillId="5" borderId="50" xfId="35" applyNumberFormat="1" applyFont="1" applyFill="1" applyBorder="1" applyAlignment="1">
      <alignment horizontal="right" vertical="center"/>
    </xf>
    <xf numFmtId="173" fontId="43" fillId="4" borderId="50" xfId="35" applyNumberFormat="1" applyFont="1" applyFill="1" applyBorder="1" applyAlignment="1">
      <alignment horizontal="right" vertical="top"/>
    </xf>
    <xf numFmtId="174" fontId="23" fillId="5" borderId="50" xfId="35" applyNumberFormat="1" applyFont="1" applyFill="1" applyBorder="1" applyAlignment="1">
      <alignment horizontal="right" vertical="center"/>
    </xf>
    <xf numFmtId="174" fontId="23" fillId="4" borderId="50" xfId="35" applyNumberFormat="1" applyFont="1" applyFill="1" applyBorder="1" applyAlignment="1">
      <alignment horizontal="right" vertical="center"/>
    </xf>
    <xf numFmtId="174" fontId="43" fillId="4" borderId="50" xfId="35" applyNumberFormat="1" applyFont="1" applyFill="1" applyBorder="1" applyAlignment="1">
      <alignment horizontal="right" vertical="center"/>
    </xf>
    <xf numFmtId="0" fontId="7" fillId="2" borderId="9" xfId="0" applyFont="1" applyFill="1" applyBorder="1" applyAlignment="1">
      <alignment horizontal="left"/>
    </xf>
    <xf numFmtId="9" fontId="7" fillId="2" borderId="9" xfId="0" applyNumberFormat="1" applyFont="1" applyFill="1" applyBorder="1" applyAlignment="1">
      <alignment horizontal="center"/>
    </xf>
    <xf numFmtId="0" fontId="7" fillId="2" borderId="11" xfId="0" applyFont="1" applyFill="1" applyBorder="1" applyAlignment="1">
      <alignment horizontal="left"/>
    </xf>
    <xf numFmtId="0" fontId="7" fillId="2" borderId="11" xfId="0" applyFont="1" applyFill="1" applyBorder="1" applyAlignment="1">
      <alignment horizontal="center"/>
    </xf>
    <xf numFmtId="0" fontId="26" fillId="2" borderId="1" xfId="0" applyFont="1" applyFill="1" applyBorder="1" applyAlignment="1">
      <alignment horizontal="center" vertical="center"/>
    </xf>
    <xf numFmtId="0" fontId="25" fillId="2" borderId="0" xfId="0" applyFont="1" applyFill="1" applyAlignment="1">
      <alignment horizontal="center"/>
    </xf>
    <xf numFmtId="171" fontId="11" fillId="6" borderId="20" xfId="0" applyNumberFormat="1" applyFont="1" applyFill="1" applyBorder="1" applyAlignment="1">
      <alignment horizontal="right" vertical="center"/>
    </xf>
    <xf numFmtId="174" fontId="23" fillId="0" borderId="16" xfId="14" applyNumberFormat="1" applyFont="1" applyFill="1" applyBorder="1" applyAlignment="1">
      <alignment horizontal="right" vertical="center"/>
    </xf>
    <xf numFmtId="176" fontId="23" fillId="0" borderId="27" xfId="14" applyNumberFormat="1" applyFont="1" applyFill="1" applyBorder="1" applyAlignment="1">
      <alignment horizontal="right" vertical="center"/>
    </xf>
    <xf numFmtId="171" fontId="23" fillId="0" borderId="16" xfId="1" applyNumberFormat="1" applyFont="1" applyFill="1" applyBorder="1" applyAlignment="1">
      <alignment horizontal="right" vertical="center"/>
    </xf>
    <xf numFmtId="1" fontId="23" fillId="5" borderId="9" xfId="14" applyNumberFormat="1" applyFont="1" applyFill="1" applyBorder="1" applyAlignment="1">
      <alignment horizontal="right" vertical="center"/>
    </xf>
    <xf numFmtId="1" fontId="23" fillId="4" borderId="9" xfId="14" applyNumberFormat="1" applyFont="1" applyFill="1" applyBorder="1" applyAlignment="1">
      <alignment horizontal="right" vertical="center"/>
    </xf>
    <xf numFmtId="1" fontId="11" fillId="2" borderId="15" xfId="0" applyNumberFormat="1" applyFont="1" applyFill="1" applyBorder="1" applyAlignment="1">
      <alignment horizontal="right" vertical="center"/>
    </xf>
    <xf numFmtId="1" fontId="7" fillId="5" borderId="30" xfId="0" applyNumberFormat="1" applyFont="1" applyFill="1" applyBorder="1" applyAlignment="1">
      <alignment horizontal="right" vertical="center"/>
    </xf>
    <xf numFmtId="1" fontId="7" fillId="2" borderId="30" xfId="0" quotePrefix="1" applyNumberFormat="1" applyFont="1" applyFill="1" applyBorder="1" applyAlignment="1">
      <alignment horizontal="right" vertical="center"/>
    </xf>
    <xf numFmtId="1" fontId="11" fillId="2" borderId="30" xfId="0" quotePrefix="1" applyNumberFormat="1" applyFont="1" applyFill="1" applyBorder="1" applyAlignment="1">
      <alignment horizontal="right" vertical="center"/>
    </xf>
    <xf numFmtId="1" fontId="10" fillId="5" borderId="14" xfId="0" applyNumberFormat="1" applyFont="1" applyFill="1" applyBorder="1" applyAlignment="1">
      <alignment horizontal="right" vertical="center"/>
    </xf>
    <xf numFmtId="1" fontId="10" fillId="2" borderId="14" xfId="0" applyNumberFormat="1" applyFont="1" applyFill="1" applyBorder="1" applyAlignment="1">
      <alignment horizontal="right" vertical="center"/>
    </xf>
    <xf numFmtId="1" fontId="14" fillId="2" borderId="14" xfId="0" applyNumberFormat="1" applyFont="1" applyFill="1" applyBorder="1" applyAlignment="1">
      <alignment horizontal="right" vertical="center"/>
    </xf>
    <xf numFmtId="174" fontId="43" fillId="4" borderId="9" xfId="14" quotePrefix="1" applyNumberFormat="1" applyFont="1" applyFill="1" applyBorder="1" applyAlignment="1">
      <alignment horizontal="right" vertical="center"/>
    </xf>
    <xf numFmtId="175" fontId="7" fillId="5" borderId="11" xfId="0" applyNumberFormat="1" applyFont="1" applyFill="1" applyBorder="1" applyAlignment="1">
      <alignment horizontal="right" vertical="center" wrapText="1"/>
    </xf>
    <xf numFmtId="175" fontId="7" fillId="2" borderId="11" xfId="0" applyNumberFormat="1" applyFont="1" applyFill="1" applyBorder="1" applyAlignment="1">
      <alignment horizontal="right" vertical="center" wrapText="1"/>
    </xf>
    <xf numFmtId="165" fontId="7" fillId="5" borderId="11" xfId="0" applyNumberFormat="1" applyFont="1" applyFill="1" applyBorder="1" applyAlignment="1">
      <alignment horizontal="right" vertical="center" wrapText="1"/>
    </xf>
    <xf numFmtId="165" fontId="7" fillId="2" borderId="11" xfId="0" applyNumberFormat="1" applyFont="1" applyFill="1" applyBorder="1" applyAlignment="1">
      <alignment horizontal="right" vertical="center" wrapText="1"/>
    </xf>
    <xf numFmtId="1" fontId="7" fillId="5" borderId="11" xfId="0" applyNumberFormat="1" applyFont="1" applyFill="1" applyBorder="1" applyAlignment="1">
      <alignment horizontal="right" vertical="center" wrapText="1"/>
    </xf>
    <xf numFmtId="1" fontId="7" fillId="2" borderId="11" xfId="0" applyNumberFormat="1" applyFont="1" applyFill="1" applyBorder="1" applyAlignment="1">
      <alignment horizontal="right" vertical="center" wrapText="1"/>
    </xf>
    <xf numFmtId="1" fontId="11" fillId="2" borderId="11" xfId="0" applyNumberFormat="1" applyFont="1" applyFill="1" applyBorder="1" applyAlignment="1">
      <alignment horizontal="right" vertical="center"/>
    </xf>
    <xf numFmtId="174" fontId="7" fillId="4" borderId="8" xfId="14" applyNumberFormat="1" applyFont="1" applyFill="1" applyBorder="1" applyAlignment="1">
      <alignment horizontal="right" vertical="center"/>
    </xf>
    <xf numFmtId="172" fontId="23" fillId="5" borderId="50" xfId="35" applyNumberFormat="1" applyFont="1" applyFill="1" applyBorder="1" applyAlignment="1">
      <alignment horizontal="right" vertical="center"/>
    </xf>
    <xf numFmtId="172" fontId="11" fillId="2" borderId="11" xfId="0" applyNumberFormat="1" applyFont="1" applyFill="1" applyBorder="1" applyAlignment="1">
      <alignment horizontal="right" vertical="center"/>
    </xf>
    <xf numFmtId="0" fontId="7" fillId="4" borderId="50" xfId="0" applyFont="1" applyFill="1" applyBorder="1" applyAlignment="1">
      <alignment horizontal="left" vertical="center"/>
    </xf>
    <xf numFmtId="165" fontId="7" fillId="4" borderId="50" xfId="0" applyNumberFormat="1" applyFont="1" applyFill="1" applyBorder="1" applyAlignment="1">
      <alignment horizontal="right" vertical="center"/>
    </xf>
    <xf numFmtId="176" fontId="7" fillId="4" borderId="50" xfId="0" applyNumberFormat="1" applyFont="1" applyFill="1" applyBorder="1" applyAlignment="1">
      <alignment horizontal="right" vertical="center"/>
    </xf>
    <xf numFmtId="174" fontId="7" fillId="4" borderId="50" xfId="0" applyNumberFormat="1" applyFont="1" applyFill="1" applyBorder="1" applyAlignment="1">
      <alignment horizontal="right" vertical="center"/>
    </xf>
    <xf numFmtId="172" fontId="23" fillId="0" borderId="16" xfId="14" applyNumberFormat="1" applyFont="1" applyFill="1" applyBorder="1" applyAlignment="1">
      <alignment horizontal="right" vertical="center"/>
    </xf>
    <xf numFmtId="172" fontId="23" fillId="0" borderId="10" xfId="14" applyNumberFormat="1" applyFont="1" applyFill="1" applyBorder="1" applyAlignment="1">
      <alignment horizontal="right" vertical="center"/>
    </xf>
    <xf numFmtId="0" fontId="7" fillId="2" borderId="0" xfId="0" applyFont="1" applyFill="1" applyAlignment="1">
      <alignment horizontal="center"/>
    </xf>
    <xf numFmtId="165" fontId="23" fillId="0" borderId="10" xfId="14" applyNumberFormat="1" applyFont="1" applyFill="1" applyBorder="1" applyAlignment="1">
      <alignment horizontal="right" vertical="center"/>
    </xf>
    <xf numFmtId="173" fontId="23" fillId="0" borderId="10" xfId="14" applyNumberFormat="1" applyFont="1" applyFill="1" applyBorder="1" applyAlignment="1">
      <alignment horizontal="right" vertical="center"/>
    </xf>
    <xf numFmtId="0" fontId="10" fillId="2" borderId="1" xfId="0" applyFont="1" applyFill="1" applyBorder="1" applyAlignment="1">
      <alignment vertical="center"/>
    </xf>
    <xf numFmtId="49" fontId="11" fillId="2" borderId="11" xfId="0" quotePrefix="1" applyNumberFormat="1" applyFont="1" applyFill="1" applyBorder="1" applyAlignment="1">
      <alignment horizontal="right" vertical="center"/>
    </xf>
    <xf numFmtId="170" fontId="7" fillId="0" borderId="11" xfId="14" applyNumberFormat="1" applyFont="1" applyBorder="1" applyAlignment="1">
      <alignment horizontal="right" vertical="center"/>
    </xf>
    <xf numFmtId="170" fontId="10" fillId="0" borderId="11" xfId="14" applyNumberFormat="1" applyFont="1" applyBorder="1" applyAlignment="1">
      <alignment horizontal="right" vertical="center"/>
    </xf>
    <xf numFmtId="166" fontId="7" fillId="0" borderId="11" xfId="14" applyNumberFormat="1" applyFont="1" applyBorder="1" applyAlignment="1">
      <alignment horizontal="right" vertical="center"/>
    </xf>
    <xf numFmtId="171" fontId="7" fillId="0" borderId="11" xfId="1" applyNumberFormat="1" applyFont="1" applyBorder="1" applyAlignment="1">
      <alignment horizontal="right" vertical="center"/>
    </xf>
    <xf numFmtId="175" fontId="7" fillId="0" borderId="11" xfId="14" applyNumberFormat="1" applyFont="1" applyBorder="1" applyAlignment="1">
      <alignment horizontal="right" vertical="center"/>
    </xf>
    <xf numFmtId="184" fontId="7" fillId="0" borderId="11" xfId="14" applyNumberFormat="1" applyFont="1" applyBorder="1" applyAlignment="1">
      <alignment horizontal="right" vertical="center"/>
    </xf>
    <xf numFmtId="184" fontId="9" fillId="3" borderId="11" xfId="0" applyNumberFormat="1" applyFont="1" applyFill="1" applyBorder="1" applyAlignment="1">
      <alignment horizontal="right" vertical="center" wrapText="1"/>
    </xf>
    <xf numFmtId="165" fontId="7" fillId="3" borderId="48" xfId="0" applyNumberFormat="1" applyFont="1" applyFill="1" applyBorder="1" applyAlignment="1">
      <alignment horizontal="right" vertical="center"/>
    </xf>
    <xf numFmtId="165" fontId="7" fillId="6" borderId="48" xfId="0" applyNumberFormat="1" applyFont="1" applyFill="1" applyBorder="1" applyAlignment="1">
      <alignment horizontal="right" vertical="center"/>
    </xf>
    <xf numFmtId="165" fontId="7" fillId="6" borderId="20" xfId="0" applyNumberFormat="1" applyFont="1" applyFill="1" applyBorder="1" applyAlignment="1">
      <alignment horizontal="right" vertical="center"/>
    </xf>
    <xf numFmtId="165" fontId="11" fillId="6" borderId="20" xfId="0" applyNumberFormat="1" applyFont="1" applyFill="1" applyBorder="1" applyAlignment="1">
      <alignment horizontal="right" vertical="center"/>
    </xf>
    <xf numFmtId="165" fontId="23" fillId="5" borderId="27" xfId="14" applyNumberFormat="1" applyFont="1" applyFill="1" applyBorder="1" applyAlignment="1">
      <alignment horizontal="right" vertical="center"/>
    </xf>
    <xf numFmtId="165" fontId="23" fillId="0" borderId="27" xfId="14" applyNumberFormat="1" applyFont="1" applyFill="1" applyBorder="1" applyAlignment="1">
      <alignment horizontal="right" vertical="center"/>
    </xf>
    <xf numFmtId="165" fontId="43" fillId="4" borderId="27" xfId="14" applyNumberFormat="1" applyFont="1" applyFill="1" applyBorder="1" applyAlignment="1">
      <alignment horizontal="right" vertical="center"/>
    </xf>
    <xf numFmtId="174" fontId="23" fillId="0" borderId="27" xfId="14" applyNumberFormat="1" applyFont="1" applyFill="1" applyBorder="1" applyAlignment="1">
      <alignment horizontal="right" vertical="center"/>
    </xf>
    <xf numFmtId="171" fontId="7" fillId="5" borderId="11" xfId="0" quotePrefix="1" applyNumberFormat="1" applyFont="1" applyFill="1" applyBorder="1" applyAlignment="1">
      <alignment horizontal="right" vertical="center" wrapText="1"/>
    </xf>
    <xf numFmtId="0" fontId="31" fillId="0" borderId="0" xfId="0" quotePrefix="1" applyFont="1"/>
    <xf numFmtId="2" fontId="7" fillId="2" borderId="11" xfId="0" quotePrefix="1" applyNumberFormat="1" applyFont="1" applyFill="1" applyBorder="1" applyAlignment="1">
      <alignment horizontal="right" vertical="center" wrapText="1"/>
    </xf>
    <xf numFmtId="175" fontId="11" fillId="2" borderId="27" xfId="0" applyNumberFormat="1" applyFont="1" applyFill="1" applyBorder="1" applyAlignment="1">
      <alignment horizontal="right" vertical="center" wrapText="1"/>
    </xf>
    <xf numFmtId="171" fontId="7" fillId="4" borderId="8" xfId="1" applyNumberFormat="1" applyFont="1" applyFill="1" applyBorder="1" applyAlignment="1">
      <alignment horizontal="right" vertical="center"/>
    </xf>
    <xf numFmtId="175" fontId="23" fillId="5" borderId="16" xfId="35" applyNumberFormat="1" applyFont="1" applyFill="1" applyBorder="1" applyAlignment="1">
      <alignment horizontal="right" vertical="center"/>
    </xf>
    <xf numFmtId="174" fontId="23" fillId="4" borderId="8" xfId="14" quotePrefix="1" applyNumberFormat="1" applyFont="1" applyFill="1" applyBorder="1" applyAlignment="1">
      <alignment horizontal="right" vertical="center"/>
    </xf>
    <xf numFmtId="174" fontId="23" fillId="4" borderId="16" xfId="14" quotePrefix="1" applyNumberFormat="1" applyFont="1" applyFill="1" applyBorder="1" applyAlignment="1">
      <alignment horizontal="right" vertical="center"/>
    </xf>
    <xf numFmtId="171" fontId="23" fillId="5" borderId="16" xfId="1" applyNumberFormat="1" applyFont="1" applyFill="1" applyBorder="1" applyAlignment="1">
      <alignment horizontal="right" vertical="center"/>
    </xf>
    <xf numFmtId="182" fontId="7" fillId="2" borderId="15" xfId="0" applyNumberFormat="1" applyFont="1" applyFill="1" applyBorder="1" applyAlignment="1">
      <alignment horizontal="right" vertical="center"/>
    </xf>
    <xf numFmtId="0" fontId="7" fillId="0" borderId="0" xfId="0" applyFont="1" applyAlignment="1">
      <alignment horizontal="center" vertical="center"/>
    </xf>
    <xf numFmtId="172" fontId="23" fillId="0" borderId="0" xfId="14" applyNumberFormat="1" applyFont="1" applyFill="1" applyBorder="1" applyAlignment="1">
      <alignment horizontal="right" vertical="center"/>
    </xf>
    <xf numFmtId="172" fontId="43" fillId="0" borderId="0" xfId="14" applyNumberFormat="1" applyFont="1" applyFill="1" applyBorder="1" applyAlignment="1">
      <alignment horizontal="right" vertical="center"/>
    </xf>
    <xf numFmtId="173" fontId="43" fillId="0" borderId="0" xfId="14" applyNumberFormat="1" applyFont="1" applyFill="1" applyBorder="1" applyAlignment="1">
      <alignment horizontal="right" vertical="center"/>
    </xf>
    <xf numFmtId="2" fontId="44" fillId="0" borderId="0" xfId="0" applyNumberFormat="1" applyFont="1" applyAlignment="1">
      <alignment wrapText="1"/>
    </xf>
    <xf numFmtId="172" fontId="32" fillId="5" borderId="52" xfId="14" applyNumberFormat="1" applyFont="1" applyFill="1" applyBorder="1" applyAlignment="1">
      <alignment horizontal="right" vertical="center"/>
    </xf>
    <xf numFmtId="172" fontId="32" fillId="4" borderId="52" xfId="14" applyNumberFormat="1" applyFont="1" applyFill="1" applyBorder="1" applyAlignment="1">
      <alignment horizontal="right" vertical="center"/>
    </xf>
    <xf numFmtId="170" fontId="7" fillId="0" borderId="11" xfId="14" applyNumberFormat="1" applyFont="1" applyBorder="1" applyAlignment="1">
      <alignment horizontal="center" vertical="center"/>
    </xf>
    <xf numFmtId="170" fontId="7" fillId="0" borderId="38" xfId="14" applyNumberFormat="1" applyFont="1" applyBorder="1" applyAlignment="1">
      <alignment horizontal="right" vertical="center"/>
    </xf>
    <xf numFmtId="170" fontId="10" fillId="0" borderId="40" xfId="14" applyNumberFormat="1" applyFont="1" applyBorder="1" applyAlignment="1">
      <alignment horizontal="right" vertical="center"/>
    </xf>
    <xf numFmtId="170" fontId="7" fillId="0" borderId="9" xfId="14" applyNumberFormat="1" applyFont="1" applyBorder="1" applyAlignment="1">
      <alignment horizontal="right" vertical="center"/>
    </xf>
    <xf numFmtId="9" fontId="7" fillId="0" borderId="11" xfId="1" applyFont="1" applyBorder="1" applyAlignment="1">
      <alignment horizontal="right" vertical="center"/>
    </xf>
    <xf numFmtId="0" fontId="7" fillId="0" borderId="15" xfId="0" applyFont="1" applyBorder="1" applyAlignment="1">
      <alignment horizontal="left" vertical="center" wrapText="1"/>
    </xf>
    <xf numFmtId="0" fontId="7" fillId="0" borderId="13" xfId="0" applyFont="1" applyBorder="1" applyAlignment="1">
      <alignment horizontal="left" vertical="center" wrapText="1"/>
    </xf>
    <xf numFmtId="0" fontId="10" fillId="4" borderId="52" xfId="0" applyFont="1" applyFill="1" applyBorder="1" applyAlignment="1">
      <alignment horizontal="left" vertical="center" wrapText="1"/>
    </xf>
    <xf numFmtId="0" fontId="67" fillId="0" borderId="0" xfId="0" applyFont="1" applyAlignment="1">
      <alignment horizontal="left" wrapText="1"/>
    </xf>
    <xf numFmtId="0" fontId="11" fillId="4" borderId="0" xfId="0" quotePrefix="1" applyFont="1" applyFill="1"/>
    <xf numFmtId="170" fontId="10" fillId="0" borderId="38" xfId="14" applyNumberFormat="1" applyFont="1" applyBorder="1" applyAlignment="1">
      <alignment horizontal="right" vertical="center"/>
    </xf>
    <xf numFmtId="170" fontId="10" fillId="0" borderId="9" xfId="14" applyNumberFormat="1" applyFont="1" applyBorder="1" applyAlignment="1">
      <alignment horizontal="right" vertical="center"/>
    </xf>
    <xf numFmtId="49" fontId="7" fillId="5" borderId="12" xfId="0" applyNumberFormat="1" applyFont="1" applyFill="1" applyBorder="1" applyAlignment="1">
      <alignment horizontal="right" vertical="center" wrapText="1"/>
    </xf>
    <xf numFmtId="49" fontId="11" fillId="2" borderId="11" xfId="0" applyNumberFormat="1" applyFont="1" applyFill="1" applyBorder="1" applyAlignment="1">
      <alignment horizontal="right" vertical="center"/>
    </xf>
    <xf numFmtId="49" fontId="23" fillId="5" borderId="9" xfId="14" applyNumberFormat="1" applyFont="1" applyFill="1" applyBorder="1" applyAlignment="1">
      <alignment horizontal="right" vertical="center"/>
    </xf>
    <xf numFmtId="49" fontId="23" fillId="4" borderId="9" xfId="14" applyNumberFormat="1" applyFont="1" applyFill="1" applyBorder="1" applyAlignment="1">
      <alignment horizontal="right" vertical="center"/>
    </xf>
    <xf numFmtId="9" fontId="10" fillId="10" borderId="38" xfId="0" applyNumberFormat="1" applyFont="1" applyFill="1" applyBorder="1" applyAlignment="1">
      <alignment horizontal="right" vertical="center"/>
    </xf>
    <xf numFmtId="9" fontId="7" fillId="0" borderId="11" xfId="14" applyNumberFormat="1" applyFont="1" applyFill="1" applyBorder="1" applyAlignment="1">
      <alignment horizontal="right" vertical="center"/>
    </xf>
    <xf numFmtId="9" fontId="7" fillId="0" borderId="11" xfId="1" applyFont="1" applyFill="1" applyBorder="1" applyAlignment="1">
      <alignment horizontal="right" vertical="center"/>
    </xf>
    <xf numFmtId="0" fontId="7" fillId="0" borderId="0" xfId="0" applyFont="1" applyAlignment="1">
      <alignment horizontal="left" vertical="center" indent="2"/>
    </xf>
    <xf numFmtId="171" fontId="43" fillId="4" borderId="11" xfId="1" applyNumberFormat="1" applyFont="1" applyFill="1" applyBorder="1" applyAlignment="1">
      <alignment horizontal="right" vertical="center"/>
    </xf>
    <xf numFmtId="171" fontId="45" fillId="4" borderId="26" xfId="1" applyNumberFormat="1" applyFont="1" applyFill="1" applyBorder="1" applyAlignment="1">
      <alignment horizontal="right" vertical="center"/>
    </xf>
    <xf numFmtId="0" fontId="7" fillId="4" borderId="14" xfId="0" applyFont="1" applyFill="1" applyBorder="1" applyAlignment="1">
      <alignment horizontal="left" vertical="center" wrapText="1" indent="1"/>
    </xf>
    <xf numFmtId="0" fontId="7" fillId="4" borderId="0" xfId="0" applyFont="1" applyFill="1" applyAlignment="1">
      <alignment horizontal="left" vertical="center" wrapText="1" indent="1"/>
    </xf>
    <xf numFmtId="0" fontId="24" fillId="2" borderId="0" xfId="0" applyFont="1" applyFill="1" applyAlignment="1">
      <alignment vertical="center" wrapText="1"/>
    </xf>
    <xf numFmtId="0" fontId="72" fillId="2" borderId="0" xfId="0" applyFont="1" applyFill="1" applyAlignment="1">
      <alignment vertical="center"/>
    </xf>
    <xf numFmtId="0" fontId="9" fillId="9" borderId="0" xfId="0" applyFont="1" applyFill="1" applyAlignment="1">
      <alignment horizontal="right" vertical="center" wrapText="1"/>
    </xf>
    <xf numFmtId="49" fontId="9" fillId="9" borderId="0" xfId="0" applyNumberFormat="1" applyFont="1" applyFill="1" applyAlignment="1">
      <alignment horizontal="right" vertical="center" wrapText="1"/>
    </xf>
    <xf numFmtId="0" fontId="29" fillId="9" borderId="0" xfId="0" applyFont="1" applyFill="1" applyAlignment="1">
      <alignment horizontal="right" vertical="center" wrapText="1"/>
    </xf>
    <xf numFmtId="0" fontId="66" fillId="4" borderId="28" xfId="0" applyFont="1" applyFill="1" applyBorder="1" applyAlignment="1">
      <alignment vertical="center" wrapText="1"/>
    </xf>
    <xf numFmtId="174" fontId="23" fillId="5" borderId="11" xfId="14" applyNumberFormat="1" applyFont="1" applyFill="1" applyBorder="1" applyAlignment="1">
      <alignment horizontal="right" vertical="center"/>
    </xf>
    <xf numFmtId="0" fontId="7" fillId="0" borderId="15" xfId="0" applyFont="1" applyBorder="1" applyAlignment="1">
      <alignment vertical="center" wrapText="1"/>
    </xf>
    <xf numFmtId="0" fontId="7" fillId="0" borderId="0" xfId="0" applyFont="1" applyAlignment="1">
      <alignment vertical="center" wrapText="1"/>
    </xf>
    <xf numFmtId="0" fontId="10" fillId="0" borderId="54" xfId="0" applyFont="1" applyBorder="1" applyAlignment="1">
      <alignment vertical="center" wrapText="1"/>
    </xf>
    <xf numFmtId="0" fontId="7" fillId="0" borderId="13" xfId="0" applyFont="1" applyBorder="1" applyAlignment="1">
      <alignment vertical="center" wrapText="1"/>
    </xf>
    <xf numFmtId="0" fontId="66" fillId="2" borderId="0" xfId="0" applyFont="1" applyFill="1" applyAlignment="1">
      <alignment wrapText="1"/>
    </xf>
    <xf numFmtId="0" fontId="7" fillId="4" borderId="50" xfId="0" applyFont="1" applyFill="1" applyBorder="1" applyAlignment="1">
      <alignment horizontal="left" vertical="center" indent="1"/>
    </xf>
    <xf numFmtId="0" fontId="7" fillId="2" borderId="11" xfId="0" applyFont="1" applyFill="1" applyBorder="1" applyAlignment="1">
      <alignment horizontal="left" vertical="center" wrapText="1" indent="1"/>
    </xf>
    <xf numFmtId="0" fontId="10" fillId="2" borderId="36" xfId="0" applyFont="1" applyFill="1" applyBorder="1" applyAlignment="1">
      <alignment horizontal="left" vertical="center" wrapText="1"/>
    </xf>
    <xf numFmtId="49" fontId="10" fillId="4" borderId="9" xfId="0" applyNumberFormat="1" applyFont="1" applyFill="1" applyBorder="1" applyAlignment="1">
      <alignment horizontal="left" vertical="center" wrapText="1"/>
    </xf>
    <xf numFmtId="9" fontId="7" fillId="0" borderId="12" xfId="0" applyNumberFormat="1" applyFont="1" applyBorder="1" applyAlignment="1">
      <alignment horizontal="center"/>
    </xf>
    <xf numFmtId="0" fontId="7" fillId="0" borderId="12" xfId="0" applyFont="1" applyBorder="1" applyAlignment="1">
      <alignment horizontal="center" vertical="center"/>
    </xf>
    <xf numFmtId="165" fontId="7" fillId="0" borderId="12" xfId="0" applyNumberFormat="1" applyFont="1" applyBorder="1" applyAlignment="1">
      <alignment horizontal="center" vertical="center"/>
    </xf>
    <xf numFmtId="1" fontId="7" fillId="0" borderId="12" xfId="0" applyNumberFormat="1" applyFont="1" applyBorder="1" applyAlignment="1">
      <alignment horizontal="center" vertical="center"/>
    </xf>
    <xf numFmtId="9" fontId="7" fillId="0" borderId="12" xfId="0" applyNumberFormat="1" applyFont="1" applyBorder="1" applyAlignment="1">
      <alignment horizontal="center" vertical="center"/>
    </xf>
    <xf numFmtId="3" fontId="7" fillId="0" borderId="12" xfId="0" applyNumberFormat="1" applyFont="1" applyBorder="1" applyAlignment="1">
      <alignment horizontal="center" vertical="center"/>
    </xf>
    <xf numFmtId="0" fontId="10" fillId="0" borderId="56" xfId="0" applyFont="1" applyBorder="1" applyAlignment="1">
      <alignment horizontal="left" vertical="center" indent="1"/>
    </xf>
    <xf numFmtId="0" fontId="10" fillId="0" borderId="56" xfId="0" applyFont="1" applyBorder="1" applyAlignment="1">
      <alignment horizontal="center" vertical="center"/>
    </xf>
    <xf numFmtId="10" fontId="10" fillId="0" borderId="56" xfId="14" applyNumberFormat="1" applyFont="1" applyFill="1" applyBorder="1" applyAlignment="1">
      <alignment horizontal="center" vertical="center"/>
    </xf>
    <xf numFmtId="165" fontId="10" fillId="0" borderId="56" xfId="0" applyNumberFormat="1" applyFont="1" applyBorder="1" applyAlignment="1">
      <alignment horizontal="center" vertical="center"/>
    </xf>
    <xf numFmtId="1" fontId="10" fillId="0" borderId="56" xfId="0" applyNumberFormat="1" applyFont="1" applyBorder="1" applyAlignment="1">
      <alignment horizontal="center" vertical="center"/>
    </xf>
    <xf numFmtId="9" fontId="10" fillId="0" borderId="56" xfId="0" applyNumberFormat="1" applyFont="1" applyBorder="1" applyAlignment="1">
      <alignment horizontal="center"/>
    </xf>
    <xf numFmtId="1" fontId="7" fillId="0" borderId="56" xfId="0" applyNumberFormat="1" applyFont="1" applyBorder="1" applyAlignment="1">
      <alignment horizontal="center" vertical="center"/>
    </xf>
    <xf numFmtId="3" fontId="10" fillId="0" borderId="56" xfId="0" applyNumberFormat="1" applyFont="1" applyBorder="1" applyAlignment="1">
      <alignment horizontal="center" vertical="center"/>
    </xf>
    <xf numFmtId="1" fontId="7" fillId="0" borderId="12" xfId="14" applyNumberFormat="1" applyFont="1" applyFill="1" applyBorder="1" applyAlignment="1">
      <alignment horizontal="center"/>
    </xf>
    <xf numFmtId="9" fontId="7" fillId="0" borderId="0" xfId="0" applyNumberFormat="1" applyFont="1" applyAlignment="1">
      <alignment horizontal="center"/>
    </xf>
    <xf numFmtId="190" fontId="7" fillId="0" borderId="0" xfId="0" applyNumberFormat="1" applyFont="1" applyAlignment="1">
      <alignment horizontal="center" vertical="center"/>
    </xf>
    <xf numFmtId="1" fontId="7" fillId="0" borderId="0" xfId="0" applyNumberFormat="1" applyFont="1" applyAlignment="1">
      <alignment horizontal="center" vertical="center"/>
    </xf>
    <xf numFmtId="9" fontId="7" fillId="0" borderId="0" xfId="0" applyNumberFormat="1" applyFont="1" applyAlignment="1">
      <alignment horizontal="center" vertical="center"/>
    </xf>
    <xf numFmtId="37" fontId="10" fillId="0" borderId="56" xfId="14" applyNumberFormat="1" applyFont="1" applyFill="1" applyBorder="1" applyAlignment="1">
      <alignment horizontal="center"/>
    </xf>
    <xf numFmtId="9" fontId="10" fillId="0" borderId="56" xfId="1" applyFont="1" applyFill="1" applyBorder="1" applyAlignment="1">
      <alignment horizontal="center" vertical="center"/>
    </xf>
    <xf numFmtId="190" fontId="10" fillId="0" borderId="56" xfId="0" applyNumberFormat="1" applyFont="1" applyBorder="1" applyAlignment="1">
      <alignment horizontal="center" vertical="center"/>
    </xf>
    <xf numFmtId="0" fontId="7" fillId="0" borderId="12" xfId="14" applyNumberFormat="1" applyFont="1" applyFill="1" applyBorder="1" applyAlignment="1">
      <alignment horizontal="center"/>
    </xf>
    <xf numFmtId="167" fontId="7" fillId="0" borderId="12" xfId="14" applyNumberFormat="1" applyFont="1" applyFill="1" applyBorder="1" applyAlignment="1">
      <alignment horizontal="center" vertical="center"/>
    </xf>
    <xf numFmtId="167" fontId="7" fillId="0" borderId="12" xfId="14" applyNumberFormat="1" applyFont="1" applyFill="1" applyBorder="1" applyAlignment="1">
      <alignment horizontal="center"/>
    </xf>
    <xf numFmtId="9" fontId="7" fillId="0" borderId="12" xfId="1" applyFont="1" applyFill="1" applyBorder="1" applyAlignment="1">
      <alignment horizontal="center"/>
    </xf>
    <xf numFmtId="175" fontId="7" fillId="0" borderId="12" xfId="14" applyNumberFormat="1" applyFont="1" applyFill="1" applyBorder="1" applyAlignment="1">
      <alignment horizontal="center"/>
    </xf>
    <xf numFmtId="167" fontId="21" fillId="0" borderId="12" xfId="14" applyNumberFormat="1" applyFont="1" applyFill="1" applyBorder="1" applyAlignment="1">
      <alignment horizontal="center" vertical="center"/>
    </xf>
    <xf numFmtId="0" fontId="10" fillId="0" borderId="56" xfId="14" applyNumberFormat="1" applyFont="1" applyFill="1" applyBorder="1" applyAlignment="1">
      <alignment horizontal="center"/>
    </xf>
    <xf numFmtId="167" fontId="10" fillId="0" borderId="56" xfId="14" applyNumberFormat="1" applyFont="1" applyFill="1" applyBorder="1" applyAlignment="1">
      <alignment horizontal="center"/>
    </xf>
    <xf numFmtId="167" fontId="10" fillId="0" borderId="56" xfId="14" applyNumberFormat="1" applyFont="1" applyFill="1" applyBorder="1" applyAlignment="1">
      <alignment horizontal="center" vertical="center"/>
    </xf>
    <xf numFmtId="175" fontId="10" fillId="0" borderId="56" xfId="14" applyNumberFormat="1" applyFont="1" applyFill="1" applyBorder="1" applyAlignment="1">
      <alignment horizontal="center"/>
    </xf>
    <xf numFmtId="167" fontId="21" fillId="0" borderId="56" xfId="14" applyNumberFormat="1" applyFont="1" applyFill="1" applyBorder="1" applyAlignment="1">
      <alignment horizontal="center" vertical="center"/>
    </xf>
    <xf numFmtId="17" fontId="7" fillId="0" borderId="12" xfId="0" quotePrefix="1" applyNumberFormat="1" applyFont="1" applyBorder="1" applyAlignment="1">
      <alignment horizontal="center" vertical="center"/>
    </xf>
    <xf numFmtId="3" fontId="7" fillId="0" borderId="12" xfId="14" applyNumberFormat="1" applyFont="1" applyFill="1" applyBorder="1" applyAlignment="1">
      <alignment horizontal="center"/>
    </xf>
    <xf numFmtId="171" fontId="7" fillId="0" borderId="12" xfId="1" applyNumberFormat="1" applyFont="1" applyFill="1" applyBorder="1" applyAlignment="1">
      <alignment horizontal="center" vertical="center"/>
    </xf>
    <xf numFmtId="10" fontId="7" fillId="0" borderId="12" xfId="1" applyNumberFormat="1" applyFont="1" applyFill="1" applyBorder="1" applyAlignment="1">
      <alignment horizontal="center" vertical="center"/>
    </xf>
    <xf numFmtId="43" fontId="10" fillId="0" borderId="56" xfId="14" applyFont="1" applyFill="1" applyBorder="1" applyAlignment="1">
      <alignment horizontal="center" vertical="center"/>
    </xf>
    <xf numFmtId="3" fontId="10" fillId="0" borderId="56" xfId="14" applyNumberFormat="1" applyFont="1" applyFill="1" applyBorder="1" applyAlignment="1">
      <alignment horizontal="center"/>
    </xf>
    <xf numFmtId="171" fontId="10" fillId="0" borderId="56" xfId="1" applyNumberFormat="1" applyFont="1" applyFill="1" applyBorder="1" applyAlignment="1">
      <alignment horizontal="center" vertical="center"/>
    </xf>
    <xf numFmtId="10" fontId="10" fillId="0" borderId="56" xfId="1" applyNumberFormat="1" applyFont="1" applyFill="1" applyBorder="1" applyAlignment="1">
      <alignment horizontal="center" vertical="center"/>
    </xf>
    <xf numFmtId="0" fontId="66" fillId="2" borderId="0" xfId="0" applyFont="1" applyFill="1" applyAlignment="1">
      <alignment horizontal="left" indent="1"/>
    </xf>
    <xf numFmtId="193" fontId="7" fillId="5" borderId="11" xfId="0" applyNumberFormat="1" applyFont="1" applyFill="1" applyBorder="1" applyAlignment="1">
      <alignment horizontal="right" vertical="center" wrapText="1"/>
    </xf>
    <xf numFmtId="193" fontId="7" fillId="5" borderId="9" xfId="0" applyNumberFormat="1" applyFont="1" applyFill="1" applyBorder="1" applyAlignment="1">
      <alignment horizontal="right" vertical="center" wrapText="1"/>
    </xf>
    <xf numFmtId="193" fontId="7" fillId="5" borderId="0" xfId="0" applyNumberFormat="1" applyFont="1" applyFill="1" applyAlignment="1">
      <alignment horizontal="right" vertical="center" wrapText="1"/>
    </xf>
    <xf numFmtId="193" fontId="7" fillId="5" borderId="12" xfId="0" applyNumberFormat="1" applyFont="1" applyFill="1" applyBorder="1" applyAlignment="1">
      <alignment horizontal="right" vertical="center" wrapText="1"/>
    </xf>
    <xf numFmtId="4" fontId="7" fillId="2" borderId="11" xfId="0" applyNumberFormat="1" applyFont="1" applyFill="1" applyBorder="1" applyAlignment="1">
      <alignment horizontal="right" vertical="center" wrapText="1"/>
    </xf>
    <xf numFmtId="4" fontId="7" fillId="2" borderId="9" xfId="0" applyNumberFormat="1" applyFont="1" applyFill="1" applyBorder="1" applyAlignment="1">
      <alignment horizontal="right" vertical="center" wrapText="1"/>
    </xf>
    <xf numFmtId="4" fontId="23" fillId="4" borderId="16" xfId="14" applyNumberFormat="1" applyFont="1" applyFill="1" applyBorder="1" applyAlignment="1">
      <alignment horizontal="right" vertical="center"/>
    </xf>
    <xf numFmtId="4" fontId="7" fillId="2" borderId="12" xfId="0" applyNumberFormat="1" applyFont="1" applyFill="1" applyBorder="1" applyAlignment="1">
      <alignment horizontal="right" vertical="center" wrapText="1"/>
    </xf>
    <xf numFmtId="0" fontId="7" fillId="5" borderId="12" xfId="0" applyFont="1" applyFill="1" applyBorder="1" applyAlignment="1">
      <alignment horizontal="right" vertical="center" wrapText="1"/>
    </xf>
    <xf numFmtId="0" fontId="7" fillId="5" borderId="27" xfId="0" applyFont="1" applyFill="1" applyBorder="1" applyAlignment="1">
      <alignment horizontal="right" vertical="center" wrapText="1"/>
    </xf>
    <xf numFmtId="0" fontId="7" fillId="2" borderId="27" xfId="0" quotePrefix="1" applyFont="1" applyFill="1" applyBorder="1" applyAlignment="1">
      <alignment horizontal="right" vertical="center" wrapText="1"/>
    </xf>
    <xf numFmtId="4" fontId="7" fillId="5" borderId="11" xfId="0" applyNumberFormat="1" applyFont="1" applyFill="1" applyBorder="1" applyAlignment="1">
      <alignment horizontal="right" vertical="center" wrapText="1"/>
    </xf>
    <xf numFmtId="0" fontId="43" fillId="4" borderId="9" xfId="14" applyNumberFormat="1" applyFont="1" applyFill="1" applyBorder="1" applyAlignment="1">
      <alignment horizontal="right" vertical="center"/>
    </xf>
    <xf numFmtId="0" fontId="43" fillId="4" borderId="16" xfId="14" applyNumberFormat="1" applyFont="1" applyFill="1" applyBorder="1" applyAlignment="1">
      <alignment horizontal="right" vertical="center"/>
    </xf>
    <xf numFmtId="4" fontId="11" fillId="2" borderId="27" xfId="0" applyNumberFormat="1" applyFont="1" applyFill="1" applyBorder="1" applyAlignment="1">
      <alignment horizontal="right" vertical="center" wrapText="1"/>
    </xf>
    <xf numFmtId="194" fontId="43" fillId="4" borderId="9" xfId="14" applyNumberFormat="1" applyFont="1" applyFill="1" applyBorder="1" applyAlignment="1">
      <alignment horizontal="right" vertical="center"/>
    </xf>
    <xf numFmtId="10" fontId="29" fillId="7" borderId="0" xfId="0" applyNumberFormat="1" applyFont="1" applyFill="1" applyAlignment="1">
      <alignment horizontal="right" vertical="center"/>
    </xf>
    <xf numFmtId="172" fontId="32" fillId="4" borderId="9" xfId="14" applyNumberFormat="1" applyFont="1" applyFill="1" applyBorder="1" applyAlignment="1">
      <alignment horizontal="right" vertical="top"/>
    </xf>
    <xf numFmtId="172" fontId="32" fillId="5" borderId="9" xfId="14" applyNumberFormat="1" applyFont="1" applyFill="1" applyBorder="1" applyAlignment="1">
      <alignment horizontal="right" vertical="top"/>
    </xf>
    <xf numFmtId="172" fontId="23" fillId="4" borderId="11" xfId="14" applyNumberFormat="1" applyFont="1" applyFill="1" applyBorder="1" applyAlignment="1">
      <alignment horizontal="right" vertical="top"/>
    </xf>
    <xf numFmtId="172" fontId="23" fillId="5" borderId="11" xfId="14" applyNumberFormat="1" applyFont="1" applyFill="1" applyBorder="1" applyAlignment="1">
      <alignment horizontal="right" vertical="top"/>
    </xf>
    <xf numFmtId="172" fontId="23" fillId="4" borderId="27" xfId="14" applyNumberFormat="1" applyFont="1" applyFill="1" applyBorder="1" applyAlignment="1">
      <alignment horizontal="right" vertical="top"/>
    </xf>
    <xf numFmtId="172" fontId="23" fillId="5" borderId="27" xfId="14" applyNumberFormat="1" applyFont="1" applyFill="1" applyBorder="1" applyAlignment="1">
      <alignment horizontal="right" vertical="top"/>
    </xf>
    <xf numFmtId="172" fontId="32" fillId="5" borderId="26" xfId="14" applyNumberFormat="1" applyFont="1" applyFill="1" applyBorder="1" applyAlignment="1">
      <alignment horizontal="right" vertical="top"/>
    </xf>
    <xf numFmtId="172" fontId="32" fillId="4" borderId="26" xfId="14" applyNumberFormat="1" applyFont="1" applyFill="1" applyBorder="1" applyAlignment="1">
      <alignment horizontal="right" vertical="top"/>
    </xf>
    <xf numFmtId="0" fontId="7" fillId="4" borderId="11" xfId="0" applyFont="1" applyFill="1" applyBorder="1" applyAlignment="1">
      <alignment horizontal="left" vertical="center" wrapText="1" indent="1"/>
    </xf>
    <xf numFmtId="193" fontId="7" fillId="2" borderId="11" xfId="0" applyNumberFormat="1" applyFont="1" applyFill="1" applyBorder="1" applyAlignment="1">
      <alignment horizontal="right" vertical="center" wrapText="1"/>
    </xf>
    <xf numFmtId="165" fontId="11" fillId="8" borderId="51" xfId="0" quotePrefix="1" applyNumberFormat="1" applyFont="1" applyFill="1" applyBorder="1" applyAlignment="1">
      <alignment horizontal="right" vertical="center"/>
    </xf>
    <xf numFmtId="170" fontId="7" fillId="3" borderId="0" xfId="14" applyNumberFormat="1" applyFont="1" applyFill="1" applyAlignment="1">
      <alignment horizontal="right" vertical="center"/>
    </xf>
    <xf numFmtId="170" fontId="7" fillId="0" borderId="0" xfId="14" applyNumberFormat="1" applyFont="1" applyAlignment="1">
      <alignment horizontal="right" vertical="center"/>
    </xf>
    <xf numFmtId="170" fontId="7" fillId="3" borderId="13" xfId="14" applyNumberFormat="1" applyFont="1" applyFill="1" applyBorder="1" applyAlignment="1">
      <alignment horizontal="right"/>
    </xf>
    <xf numFmtId="170" fontId="7" fillId="0" borderId="13" xfId="14" applyNumberFormat="1" applyFont="1" applyBorder="1" applyAlignment="1">
      <alignment horizontal="right"/>
    </xf>
    <xf numFmtId="170" fontId="10" fillId="3" borderId="44" xfId="14" applyNumberFormat="1" applyFont="1" applyFill="1" applyBorder="1" applyAlignment="1">
      <alignment horizontal="right"/>
    </xf>
    <xf numFmtId="170" fontId="10" fillId="0" borderId="44" xfId="14" applyNumberFormat="1" applyFont="1" applyBorder="1" applyAlignment="1">
      <alignment horizontal="right"/>
    </xf>
    <xf numFmtId="170" fontId="7" fillId="3" borderId="0" xfId="14" applyNumberFormat="1" applyFont="1" applyFill="1" applyAlignment="1">
      <alignment horizontal="right"/>
    </xf>
    <xf numFmtId="170" fontId="7" fillId="0" borderId="0" xfId="14" applyNumberFormat="1" applyFont="1" applyAlignment="1">
      <alignment horizontal="right"/>
    </xf>
    <xf numFmtId="170" fontId="62" fillId="0" borderId="14" xfId="14" applyNumberFormat="1" applyFont="1" applyBorder="1" applyAlignment="1">
      <alignment horizontal="right" wrapText="1"/>
    </xf>
    <xf numFmtId="49" fontId="7" fillId="0" borderId="0" xfId="14" applyNumberFormat="1" applyFont="1" applyAlignment="1">
      <alignment horizontal="right" wrapText="1"/>
    </xf>
    <xf numFmtId="170" fontId="10" fillId="0" borderId="15" xfId="14" applyNumberFormat="1" applyFont="1" applyBorder="1" applyAlignment="1">
      <alignment horizontal="right" wrapText="1"/>
    </xf>
    <xf numFmtId="10" fontId="7" fillId="0" borderId="0" xfId="1" applyNumberFormat="1" applyFont="1" applyAlignment="1">
      <alignment horizontal="right" wrapText="1"/>
    </xf>
    <xf numFmtId="166" fontId="7" fillId="0" borderId="14" xfId="14" applyNumberFormat="1" applyFont="1" applyBorder="1" applyAlignment="1">
      <alignment horizontal="right" wrapText="1"/>
    </xf>
    <xf numFmtId="9" fontId="7" fillId="0" borderId="12" xfId="14" applyNumberFormat="1" applyFont="1" applyFill="1" applyBorder="1" applyAlignment="1">
      <alignment horizontal="right" vertical="center"/>
    </xf>
    <xf numFmtId="9" fontId="7" fillId="0" borderId="12" xfId="1" applyFont="1" applyBorder="1" applyAlignment="1">
      <alignment horizontal="right" vertical="center"/>
    </xf>
    <xf numFmtId="0" fontId="1" fillId="2" borderId="0" xfId="0" applyFont="1" applyFill="1"/>
    <xf numFmtId="169" fontId="10" fillId="0" borderId="56" xfId="0" applyNumberFormat="1" applyFont="1" applyBorder="1" applyAlignment="1">
      <alignment horizontal="center" vertical="center"/>
    </xf>
    <xf numFmtId="0" fontId="7" fillId="4" borderId="0" xfId="0" applyFont="1" applyFill="1" applyAlignment="1">
      <alignment horizontal="left" vertical="center" wrapText="1" indent="2"/>
    </xf>
    <xf numFmtId="4" fontId="7" fillId="5" borderId="12" xfId="0" applyNumberFormat="1" applyFont="1" applyFill="1" applyBorder="1" applyAlignment="1">
      <alignment horizontal="right" vertical="center" wrapText="1"/>
    </xf>
    <xf numFmtId="176" fontId="43" fillId="4" borderId="12" xfId="14" applyNumberFormat="1" applyFont="1" applyFill="1" applyBorder="1" applyAlignment="1">
      <alignment horizontal="right" vertical="center"/>
    </xf>
    <xf numFmtId="0" fontId="9" fillId="7" borderId="57" xfId="0" applyFont="1" applyFill="1" applyBorder="1" applyAlignment="1">
      <alignment horizontal="right" vertical="center" wrapText="1"/>
    </xf>
    <xf numFmtId="0" fontId="9" fillId="7" borderId="58" xfId="0" applyFont="1" applyFill="1" applyBorder="1" applyAlignment="1">
      <alignment horizontal="right" vertical="center"/>
    </xf>
    <xf numFmtId="0" fontId="29" fillId="7" borderId="58" xfId="0" applyFont="1" applyFill="1" applyBorder="1" applyAlignment="1">
      <alignment horizontal="right" vertical="center"/>
    </xf>
    <xf numFmtId="0" fontId="29" fillId="7" borderId="59" xfId="0" applyFont="1" applyFill="1" applyBorder="1" applyAlignment="1">
      <alignment horizontal="right" vertical="center"/>
    </xf>
    <xf numFmtId="1" fontId="74" fillId="0" borderId="56" xfId="0" applyNumberFormat="1" applyFont="1" applyBorder="1" applyAlignment="1">
      <alignment horizontal="center" vertical="center"/>
    </xf>
    <xf numFmtId="1" fontId="75" fillId="0" borderId="0" xfId="0" applyNumberFormat="1" applyFont="1" applyAlignment="1">
      <alignment horizontal="center" vertical="center"/>
    </xf>
    <xf numFmtId="37" fontId="74" fillId="0" borderId="56" xfId="14" applyNumberFormat="1" applyFont="1" applyBorder="1" applyAlignment="1">
      <alignment horizontal="center"/>
    </xf>
    <xf numFmtId="1" fontId="75" fillId="0" borderId="12" xfId="14" applyNumberFormat="1" applyFont="1" applyBorder="1" applyAlignment="1">
      <alignment horizontal="center"/>
    </xf>
    <xf numFmtId="0" fontId="75" fillId="0" borderId="24" xfId="14" applyNumberFormat="1" applyFont="1" applyBorder="1" applyAlignment="1">
      <alignment horizontal="center"/>
    </xf>
    <xf numFmtId="0" fontId="76" fillId="7" borderId="0" xfId="0" applyFont="1" applyFill="1" applyAlignment="1">
      <alignment horizontal="centerContinuous" vertical="center" wrapText="1"/>
    </xf>
    <xf numFmtId="0" fontId="76" fillId="7" borderId="0" xfId="0" applyFont="1" applyFill="1" applyAlignment="1">
      <alignment horizontal="center" vertical="center" wrapText="1"/>
    </xf>
    <xf numFmtId="0" fontId="76" fillId="7" borderId="6" xfId="0" applyFont="1" applyFill="1" applyBorder="1" applyAlignment="1">
      <alignment horizontal="center" vertical="center" wrapText="1"/>
    </xf>
    <xf numFmtId="0" fontId="77" fillId="2" borderId="3" xfId="0" applyFont="1" applyFill="1" applyBorder="1"/>
    <xf numFmtId="0" fontId="76" fillId="7" borderId="3" xfId="0" applyFont="1" applyFill="1" applyBorder="1" applyAlignment="1">
      <alignment horizontal="centerContinuous" vertical="center"/>
    </xf>
    <xf numFmtId="0" fontId="76" fillId="7" borderId="4" xfId="0" applyFont="1" applyFill="1" applyBorder="1" applyAlignment="1">
      <alignment horizontal="centerContinuous" vertical="center"/>
    </xf>
    <xf numFmtId="0" fontId="78" fillId="2" borderId="0" xfId="0" applyFont="1" applyFill="1"/>
    <xf numFmtId="0" fontId="79" fillId="2" borderId="1" xfId="0" applyFont="1" applyFill="1" applyBorder="1" applyAlignment="1">
      <alignment vertical="center"/>
    </xf>
    <xf numFmtId="0" fontId="77" fillId="2" borderId="0" xfId="0" applyFont="1" applyFill="1"/>
    <xf numFmtId="0" fontId="76" fillId="7" borderId="0" xfId="0" applyFont="1" applyFill="1" applyAlignment="1">
      <alignment horizontal="right" vertical="center" wrapText="1"/>
    </xf>
    <xf numFmtId="170" fontId="74" fillId="3" borderId="45" xfId="14" applyNumberFormat="1" applyFont="1" applyFill="1" applyBorder="1" applyAlignment="1">
      <alignment horizontal="right" vertical="center"/>
    </xf>
    <xf numFmtId="170" fontId="75" fillId="3" borderId="45" xfId="14" applyNumberFormat="1" applyFont="1" applyFill="1" applyBorder="1" applyAlignment="1">
      <alignment horizontal="right" vertical="center"/>
    </xf>
    <xf numFmtId="170" fontId="80" fillId="3" borderId="45" xfId="14" applyNumberFormat="1" applyFont="1" applyFill="1" applyBorder="1" applyAlignment="1">
      <alignment horizontal="right" vertical="center"/>
    </xf>
    <xf numFmtId="170" fontId="74" fillId="3" borderId="46" xfId="14" applyNumberFormat="1" applyFont="1" applyFill="1" applyBorder="1" applyAlignment="1">
      <alignment horizontal="right" vertical="center"/>
    </xf>
    <xf numFmtId="170" fontId="80" fillId="3" borderId="47" xfId="14" applyNumberFormat="1" applyFont="1" applyFill="1" applyBorder="1" applyAlignment="1">
      <alignment horizontal="right" vertical="center"/>
    </xf>
    <xf numFmtId="170" fontId="74" fillId="0" borderId="45" xfId="14" applyNumberFormat="1" applyFont="1" applyBorder="1" applyAlignment="1">
      <alignment horizontal="right" vertical="center"/>
    </xf>
    <xf numFmtId="170" fontId="75" fillId="0" borderId="45" xfId="14" applyNumberFormat="1" applyFont="1" applyBorder="1" applyAlignment="1">
      <alignment horizontal="right" vertical="center"/>
    </xf>
    <xf numFmtId="170" fontId="80" fillId="0" borderId="45" xfId="14" applyNumberFormat="1" applyFont="1" applyBorder="1" applyAlignment="1">
      <alignment horizontal="right" vertical="center"/>
    </xf>
    <xf numFmtId="170" fontId="74" fillId="0" borderId="46" xfId="14" applyNumberFormat="1" applyFont="1" applyBorder="1" applyAlignment="1">
      <alignment horizontal="right" vertical="center"/>
    </xf>
    <xf numFmtId="170" fontId="80" fillId="0" borderId="47" xfId="14" applyNumberFormat="1" applyFont="1" applyBorder="1" applyAlignment="1">
      <alignment horizontal="right" vertical="center"/>
    </xf>
    <xf numFmtId="170" fontId="74" fillId="3" borderId="11" xfId="14" applyNumberFormat="1" applyFont="1" applyFill="1" applyBorder="1" applyAlignment="1">
      <alignment horizontal="right" vertical="center"/>
    </xf>
    <xf numFmtId="170" fontId="75" fillId="3" borderId="11" xfId="14" applyNumberFormat="1" applyFont="1" applyFill="1" applyBorder="1" applyAlignment="1">
      <alignment horizontal="right" vertical="center"/>
    </xf>
    <xf numFmtId="170" fontId="74" fillId="3" borderId="38" xfId="14" applyNumberFormat="1" applyFont="1" applyFill="1" applyBorder="1" applyAlignment="1">
      <alignment horizontal="right" vertical="center"/>
    </xf>
    <xf numFmtId="170" fontId="74" fillId="3" borderId="9" xfId="14" applyNumberFormat="1" applyFont="1" applyFill="1" applyBorder="1" applyAlignment="1">
      <alignment horizontal="right" vertical="center"/>
    </xf>
    <xf numFmtId="166" fontId="78" fillId="2" borderId="0" xfId="0" applyNumberFormat="1" applyFont="1" applyFill="1"/>
    <xf numFmtId="170" fontId="74" fillId="0" borderId="11" xfId="14" applyNumberFormat="1" applyFont="1" applyBorder="1" applyAlignment="1">
      <alignment horizontal="right" vertical="center"/>
    </xf>
    <xf numFmtId="170" fontId="75" fillId="0" borderId="11" xfId="14" applyNumberFormat="1" applyFont="1" applyBorder="1" applyAlignment="1">
      <alignment horizontal="right" vertical="center"/>
    </xf>
    <xf numFmtId="170" fontId="74" fillId="0" borderId="38" xfId="14" applyNumberFormat="1" applyFont="1" applyBorder="1" applyAlignment="1">
      <alignment horizontal="right" vertical="center"/>
    </xf>
    <xf numFmtId="170" fontId="74" fillId="0" borderId="9" xfId="14" applyNumberFormat="1" applyFont="1" applyBorder="1" applyAlignment="1">
      <alignment horizontal="right" vertical="center"/>
    </xf>
    <xf numFmtId="0" fontId="74" fillId="0" borderId="46" xfId="0" applyFont="1" applyBorder="1" applyAlignment="1">
      <alignment horizontal="left" vertical="center" indent="1"/>
    </xf>
    <xf numFmtId="170" fontId="74" fillId="2" borderId="0" xfId="14" applyNumberFormat="1" applyFont="1" applyFill="1" applyAlignment="1">
      <alignment horizontal="right" vertical="center"/>
    </xf>
    <xf numFmtId="0" fontId="81" fillId="2" borderId="0" xfId="0" applyFont="1" applyFill="1"/>
    <xf numFmtId="0" fontId="82" fillId="2" borderId="0" xfId="0" applyFont="1" applyFill="1"/>
    <xf numFmtId="0" fontId="78" fillId="2" borderId="0" xfId="0" applyFont="1" applyFill="1" applyAlignment="1">
      <alignment horizontal="right"/>
    </xf>
    <xf numFmtId="10" fontId="1" fillId="2" borderId="0" xfId="0" applyNumberFormat="1" applyFont="1" applyFill="1"/>
    <xf numFmtId="0" fontId="76" fillId="9" borderId="0" xfId="0" applyFont="1" applyFill="1" applyAlignment="1">
      <alignment horizontal="right" vertical="center" wrapText="1"/>
    </xf>
    <xf numFmtId="49" fontId="76" fillId="9" borderId="0" xfId="0" applyNumberFormat="1" applyFont="1" applyFill="1" applyAlignment="1">
      <alignment horizontal="right" vertical="center" wrapText="1"/>
    </xf>
    <xf numFmtId="195" fontId="23" fillId="4" borderId="50" xfId="35" quotePrefix="1" applyNumberFormat="1" applyFont="1" applyFill="1" applyBorder="1" applyAlignment="1">
      <alignment horizontal="right" vertical="center"/>
    </xf>
    <xf numFmtId="178" fontId="7" fillId="2" borderId="12" xfId="0" quotePrefix="1" applyNumberFormat="1" applyFont="1" applyFill="1" applyBorder="1" applyAlignment="1">
      <alignment horizontal="right" vertical="center" wrapText="1"/>
    </xf>
    <xf numFmtId="178" fontId="7" fillId="2" borderId="11" xfId="0" quotePrefix="1" applyNumberFormat="1" applyFont="1" applyFill="1" applyBorder="1" applyAlignment="1">
      <alignment horizontal="right" vertical="center" wrapText="1"/>
    </xf>
    <xf numFmtId="0" fontId="1" fillId="2" borderId="0" xfId="0" quotePrefix="1" applyFont="1" applyFill="1" applyAlignment="1">
      <alignment vertical="center"/>
    </xf>
    <xf numFmtId="0" fontId="1" fillId="2" borderId="0" xfId="0" quotePrefix="1" applyFont="1" applyFill="1"/>
    <xf numFmtId="170" fontId="21" fillId="0" borderId="11" xfId="14" applyNumberFormat="1" applyFont="1" applyBorder="1" applyAlignment="1">
      <alignment horizontal="right" vertical="center"/>
    </xf>
    <xf numFmtId="170" fontId="62" fillId="0" borderId="11" xfId="14" applyNumberFormat="1" applyFont="1" applyBorder="1" applyAlignment="1">
      <alignment horizontal="right" vertical="center"/>
    </xf>
    <xf numFmtId="166" fontId="21" fillId="0" borderId="11" xfId="14" applyNumberFormat="1" applyFont="1" applyBorder="1" applyAlignment="1">
      <alignment horizontal="right" vertical="center"/>
    </xf>
    <xf numFmtId="166" fontId="10" fillId="0" borderId="11" xfId="14" applyNumberFormat="1" applyFont="1" applyBorder="1" applyAlignment="1">
      <alignment horizontal="right" vertical="center"/>
    </xf>
    <xf numFmtId="10" fontId="7" fillId="0" borderId="11" xfId="1" applyNumberFormat="1" applyFont="1" applyBorder="1" applyAlignment="1">
      <alignment horizontal="right" vertical="center"/>
    </xf>
    <xf numFmtId="178" fontId="1" fillId="2" borderId="0" xfId="0" applyNumberFormat="1" applyFont="1" applyFill="1"/>
    <xf numFmtId="165" fontId="1" fillId="2" borderId="0" xfId="0" applyNumberFormat="1" applyFont="1" applyFill="1"/>
    <xf numFmtId="171" fontId="23" fillId="5" borderId="11" xfId="1" applyNumberFormat="1" applyFont="1" applyFill="1" applyBorder="1" applyAlignment="1">
      <alignment horizontal="right" vertical="center"/>
    </xf>
    <xf numFmtId="191" fontId="43" fillId="4" borderId="9" xfId="14" applyNumberFormat="1" applyFont="1" applyFill="1" applyBorder="1" applyAlignment="1">
      <alignment horizontal="right" vertical="center"/>
    </xf>
    <xf numFmtId="196" fontId="43" fillId="4" borderId="9" xfId="14" applyNumberFormat="1" applyFont="1" applyFill="1" applyBorder="1" applyAlignment="1">
      <alignment horizontal="right" vertical="center"/>
    </xf>
    <xf numFmtId="172" fontId="32" fillId="5" borderId="60" xfId="14" applyNumberFormat="1" applyFont="1" applyFill="1" applyBorder="1" applyAlignment="1">
      <alignment horizontal="right" vertical="center"/>
    </xf>
    <xf numFmtId="172" fontId="32" fillId="4" borderId="60" xfId="14" applyNumberFormat="1" applyFont="1" applyFill="1" applyBorder="1" applyAlignment="1">
      <alignment horizontal="right" vertical="center"/>
    </xf>
    <xf numFmtId="172" fontId="45" fillId="4" borderId="60" xfId="14" applyNumberFormat="1" applyFont="1" applyFill="1" applyBorder="1" applyAlignment="1">
      <alignment horizontal="right" vertical="center"/>
    </xf>
    <xf numFmtId="173" fontId="45" fillId="4" borderId="60" xfId="14" applyNumberFormat="1" applyFont="1" applyFill="1" applyBorder="1" applyAlignment="1">
      <alignment horizontal="right" vertical="center"/>
    </xf>
    <xf numFmtId="165" fontId="45" fillId="4" borderId="9" xfId="1" applyNumberFormat="1" applyFont="1" applyFill="1" applyBorder="1" applyAlignment="1">
      <alignment horizontal="right" vertical="center"/>
    </xf>
    <xf numFmtId="49" fontId="7" fillId="0" borderId="12" xfId="0" applyNumberFormat="1" applyFont="1" applyBorder="1" applyAlignment="1">
      <alignment horizontal="right" vertical="center" wrapText="1"/>
    </xf>
    <xf numFmtId="188" fontId="7" fillId="0" borderId="11" xfId="0" applyNumberFormat="1" applyFont="1" applyBorder="1" applyAlignment="1">
      <alignment horizontal="right" vertical="center" wrapText="1"/>
    </xf>
    <xf numFmtId="166" fontId="75" fillId="3" borderId="11" xfId="14" applyNumberFormat="1" applyFont="1" applyFill="1" applyBorder="1" applyAlignment="1">
      <alignment horizontal="right" vertical="center"/>
    </xf>
    <xf numFmtId="0" fontId="10" fillId="0" borderId="14" xfId="0" applyFont="1" applyBorder="1" applyAlignment="1">
      <alignment horizontal="left" vertical="center" indent="1"/>
    </xf>
    <xf numFmtId="0" fontId="10" fillId="0" borderId="23" xfId="0" applyFont="1" applyBorder="1" applyAlignment="1">
      <alignment horizontal="left" vertical="center" indent="1"/>
    </xf>
    <xf numFmtId="0" fontId="7" fillId="0" borderId="22" xfId="0" applyFont="1" applyBorder="1" applyAlignment="1">
      <alignment horizontal="left" vertical="center" indent="2"/>
    </xf>
    <xf numFmtId="166" fontId="75" fillId="0" borderId="11" xfId="14" applyNumberFormat="1" applyFont="1" applyBorder="1" applyAlignment="1">
      <alignment horizontal="right" vertical="center"/>
    </xf>
    <xf numFmtId="0" fontId="7" fillId="0" borderId="61" xfId="0" applyFont="1" applyBorder="1" applyAlignment="1">
      <alignment horizontal="left" vertical="center" indent="2"/>
    </xf>
    <xf numFmtId="170" fontId="75" fillId="0" borderId="12" xfId="14" applyNumberFormat="1" applyFont="1" applyBorder="1" applyAlignment="1">
      <alignment horizontal="right" vertical="center"/>
    </xf>
    <xf numFmtId="170" fontId="7" fillId="0" borderId="12" xfId="14" applyNumberFormat="1" applyFont="1" applyBorder="1" applyAlignment="1">
      <alignment horizontal="right" vertical="center"/>
    </xf>
    <xf numFmtId="0" fontId="75" fillId="0" borderId="61" xfId="0" applyFont="1" applyBorder="1" applyAlignment="1">
      <alignment horizontal="left" vertical="center" indent="2"/>
    </xf>
    <xf numFmtId="0" fontId="7" fillId="0" borderId="12" xfId="0" applyFont="1" applyBorder="1" applyAlignment="1">
      <alignment horizontal="center" vertical="center" wrapText="1"/>
    </xf>
    <xf numFmtId="167" fontId="7" fillId="0" borderId="12" xfId="14" applyNumberFormat="1" applyFont="1" applyFill="1" applyBorder="1" applyAlignment="1">
      <alignment vertical="center"/>
    </xf>
    <xf numFmtId="0" fontId="7" fillId="0" borderId="0" xfId="0" applyFont="1" applyAlignment="1">
      <alignment horizontal="center" vertical="center" wrapText="1"/>
    </xf>
    <xf numFmtId="0" fontId="7" fillId="0" borderId="0" xfId="14" applyNumberFormat="1" applyFont="1" applyAlignment="1">
      <alignment horizontal="center"/>
    </xf>
    <xf numFmtId="167" fontId="7" fillId="0" borderId="0" xfId="14" applyNumberFormat="1" applyFont="1" applyAlignment="1">
      <alignment horizontal="center"/>
    </xf>
    <xf numFmtId="9" fontId="7" fillId="0" borderId="0" xfId="1" applyFont="1" applyAlignment="1">
      <alignment horizontal="center"/>
    </xf>
    <xf numFmtId="175" fontId="7" fillId="0" borderId="0" xfId="14" applyNumberFormat="1" applyFont="1" applyAlignment="1">
      <alignment horizontal="center"/>
    </xf>
    <xf numFmtId="167" fontId="7" fillId="0" borderId="0" xfId="14" applyNumberFormat="1" applyFont="1" applyAlignment="1">
      <alignment horizontal="center" vertical="center"/>
    </xf>
    <xf numFmtId="10" fontId="10" fillId="0" borderId="56" xfId="14" applyNumberFormat="1" applyFont="1" applyBorder="1" applyAlignment="1">
      <alignment horizontal="center" vertical="center"/>
    </xf>
    <xf numFmtId="0" fontId="10" fillId="0" borderId="56" xfId="14" applyNumberFormat="1" applyFont="1" applyBorder="1" applyAlignment="1">
      <alignment horizontal="center"/>
    </xf>
    <xf numFmtId="167" fontId="10" fillId="0" borderId="56" xfId="14" applyNumberFormat="1" applyFont="1" applyBorder="1" applyAlignment="1">
      <alignment horizontal="center"/>
    </xf>
    <xf numFmtId="175" fontId="10" fillId="0" borderId="56" xfId="14" applyNumberFormat="1" applyFont="1" applyBorder="1" applyAlignment="1">
      <alignment horizontal="center"/>
    </xf>
    <xf numFmtId="9" fontId="7" fillId="0" borderId="11" xfId="1" applyFont="1" applyBorder="1" applyAlignment="1">
      <alignment horizontal="center"/>
    </xf>
    <xf numFmtId="1" fontId="7" fillId="0" borderId="11" xfId="14" applyNumberFormat="1" applyFont="1" applyBorder="1" applyAlignment="1">
      <alignment horizontal="center"/>
    </xf>
    <xf numFmtId="167" fontId="7" fillId="0" borderId="11" xfId="14" applyNumberFormat="1" applyFont="1" applyBorder="1" applyAlignment="1">
      <alignment horizontal="center"/>
    </xf>
    <xf numFmtId="170" fontId="7" fillId="2" borderId="0" xfId="14" applyNumberFormat="1" applyFont="1" applyFill="1" applyAlignment="1">
      <alignment horizontal="right"/>
    </xf>
    <xf numFmtId="0" fontId="1" fillId="2" borderId="0" xfId="0" applyFont="1" applyFill="1" applyAlignment="1">
      <alignment vertical="center"/>
    </xf>
    <xf numFmtId="0" fontId="1" fillId="2" borderId="1" xfId="0" applyFont="1" applyFill="1" applyBorder="1"/>
    <xf numFmtId="0" fontId="1" fillId="2" borderId="0" xfId="0" applyFont="1" applyFill="1" applyAlignment="1">
      <alignment wrapText="1"/>
    </xf>
    <xf numFmtId="0" fontId="1" fillId="0" borderId="0" xfId="0" applyFont="1"/>
    <xf numFmtId="169" fontId="1" fillId="2" borderId="0" xfId="0" applyNumberFormat="1" applyFont="1" applyFill="1"/>
    <xf numFmtId="4" fontId="1" fillId="2" borderId="0" xfId="0" applyNumberFormat="1" applyFont="1" applyFill="1"/>
    <xf numFmtId="0" fontId="1" fillId="2" borderId="13" xfId="0" applyFont="1" applyFill="1" applyBorder="1" applyAlignment="1">
      <alignment wrapText="1"/>
    </xf>
    <xf numFmtId="172" fontId="1" fillId="2" borderId="0" xfId="0" applyNumberFormat="1" applyFont="1" applyFill="1"/>
    <xf numFmtId="189" fontId="1" fillId="2" borderId="0" xfId="0" applyNumberFormat="1" applyFont="1" applyFill="1"/>
    <xf numFmtId="2" fontId="1" fillId="2" borderId="0" xfId="0" applyNumberFormat="1" applyFont="1" applyFill="1"/>
    <xf numFmtId="171" fontId="1" fillId="2" borderId="0" xfId="1" applyNumberFormat="1" applyFont="1" applyFill="1"/>
    <xf numFmtId="0" fontId="1" fillId="0" borderId="0" xfId="0" applyFont="1" applyAlignment="1">
      <alignment horizontal="center" vertical="center"/>
    </xf>
    <xf numFmtId="0" fontId="1" fillId="0" borderId="0" xfId="0" applyFont="1" applyAlignment="1">
      <alignment vertical="center" wrapText="1"/>
    </xf>
    <xf numFmtId="10" fontId="1" fillId="2" borderId="0" xfId="1" applyNumberFormat="1" applyFont="1" applyFill="1"/>
    <xf numFmtId="176" fontId="1" fillId="2" borderId="0" xfId="0" applyNumberFormat="1" applyFont="1" applyFill="1"/>
    <xf numFmtId="3" fontId="1" fillId="2" borderId="0" xfId="0" applyNumberFormat="1" applyFont="1" applyFill="1"/>
    <xf numFmtId="175" fontId="1" fillId="2" borderId="0" xfId="0" applyNumberFormat="1" applyFont="1" applyFill="1"/>
    <xf numFmtId="192" fontId="1" fillId="2" borderId="0" xfId="1" applyNumberFormat="1" applyFont="1" applyFill="1"/>
    <xf numFmtId="0" fontId="1" fillId="2" borderId="0" xfId="0" applyFont="1" applyFill="1" applyAlignment="1">
      <alignment horizontal="center"/>
    </xf>
    <xf numFmtId="9" fontId="1" fillId="2" borderId="0" xfId="0" applyNumberFormat="1" applyFont="1" applyFill="1"/>
    <xf numFmtId="169" fontId="1" fillId="0" borderId="0" xfId="0" applyNumberFormat="1" applyFont="1"/>
    <xf numFmtId="187" fontId="1" fillId="2" borderId="0" xfId="0" applyNumberFormat="1" applyFont="1" applyFill="1"/>
    <xf numFmtId="171" fontId="1" fillId="2" borderId="0" xfId="0" applyNumberFormat="1" applyFont="1" applyFill="1"/>
    <xf numFmtId="0" fontId="1" fillId="0" borderId="0" xfId="0" applyFont="1" applyAlignment="1">
      <alignment vertical="center"/>
    </xf>
    <xf numFmtId="174" fontId="23" fillId="4" borderId="53" xfId="14" applyNumberFormat="1" applyFont="1" applyFill="1" applyBorder="1" applyAlignment="1">
      <alignment horizontal="right" vertical="center"/>
    </xf>
    <xf numFmtId="1" fontId="1" fillId="2" borderId="0" xfId="0" applyNumberFormat="1" applyFont="1" applyFill="1"/>
    <xf numFmtId="14" fontId="1" fillId="2" borderId="0" xfId="0" applyNumberFormat="1" applyFont="1" applyFill="1"/>
    <xf numFmtId="9" fontId="1" fillId="2" borderId="0" xfId="1" applyFont="1" applyFill="1"/>
    <xf numFmtId="1" fontId="1" fillId="2" borderId="0" xfId="0" applyNumberFormat="1" applyFont="1" applyFill="1" applyAlignment="1">
      <alignment horizontal="center"/>
    </xf>
    <xf numFmtId="9" fontId="1" fillId="2" borderId="0" xfId="1" applyFont="1" applyFill="1" applyAlignment="1">
      <alignment horizontal="center"/>
    </xf>
    <xf numFmtId="170" fontId="1" fillId="2" borderId="0" xfId="0" applyNumberFormat="1" applyFont="1" applyFill="1"/>
    <xf numFmtId="185" fontId="1" fillId="2" borderId="0" xfId="0" applyNumberFormat="1" applyFont="1" applyFill="1"/>
    <xf numFmtId="0" fontId="1" fillId="2" borderId="0" xfId="0" applyFont="1" applyFill="1" applyAlignment="1">
      <alignment horizontal="right"/>
    </xf>
    <xf numFmtId="0" fontId="1" fillId="0" borderId="0" xfId="0" applyFont="1" applyAlignment="1">
      <alignment wrapText="1"/>
    </xf>
    <xf numFmtId="166" fontId="1" fillId="0" borderId="0" xfId="0" applyNumberFormat="1" applyFont="1" applyAlignment="1">
      <alignment wrapText="1"/>
    </xf>
    <xf numFmtId="165" fontId="7" fillId="0" borderId="0" xfId="14" applyNumberFormat="1" applyFont="1" applyAlignment="1">
      <alignment horizontal="right" wrapText="1"/>
    </xf>
    <xf numFmtId="9" fontId="7" fillId="3" borderId="11" xfId="1" applyNumberFormat="1" applyFont="1" applyFill="1" applyBorder="1" applyAlignment="1">
      <alignment horizontal="right" vertical="center"/>
    </xf>
    <xf numFmtId="9" fontId="10" fillId="3" borderId="38" xfId="0" applyNumberFormat="1" applyFont="1" applyFill="1" applyBorder="1" applyAlignment="1">
      <alignment horizontal="right" vertical="center"/>
    </xf>
    <xf numFmtId="171" fontId="45" fillId="4" borderId="0" xfId="1" applyNumberFormat="1" applyFont="1" applyFill="1" applyBorder="1" applyAlignment="1">
      <alignment horizontal="right" vertical="center"/>
    </xf>
    <xf numFmtId="172" fontId="32" fillId="0" borderId="0" xfId="14" applyNumberFormat="1" applyFont="1" applyFill="1" applyBorder="1" applyAlignment="1">
      <alignment horizontal="right" vertical="center"/>
    </xf>
    <xf numFmtId="173" fontId="43" fillId="0" borderId="11" xfId="14" applyNumberFormat="1" applyFont="1" applyFill="1" applyBorder="1" applyAlignment="1">
      <alignment horizontal="right" vertical="center"/>
    </xf>
    <xf numFmtId="0" fontId="7" fillId="0" borderId="0" xfId="0" applyFont="1" applyFill="1" applyBorder="1" applyAlignment="1">
      <alignment horizontal="center" vertical="center"/>
    </xf>
    <xf numFmtId="171" fontId="23" fillId="0" borderId="0" xfId="1" applyNumberFormat="1" applyFont="1" applyFill="1" applyBorder="1" applyAlignment="1">
      <alignment horizontal="right" vertical="center"/>
    </xf>
    <xf numFmtId="173" fontId="45" fillId="0" borderId="60" xfId="14" applyNumberFormat="1" applyFont="1" applyFill="1" applyBorder="1" applyAlignment="1">
      <alignment horizontal="right" vertical="center"/>
    </xf>
    <xf numFmtId="170" fontId="83" fillId="3" borderId="11" xfId="14" applyNumberFormat="1" applyFont="1" applyFill="1" applyBorder="1" applyAlignment="1">
      <alignment horizontal="right" vertical="center"/>
    </xf>
    <xf numFmtId="9" fontId="83" fillId="0" borderId="12" xfId="0" applyNumberFormat="1" applyFont="1" applyBorder="1" applyAlignment="1">
      <alignment horizontal="center"/>
    </xf>
    <xf numFmtId="9" fontId="84" fillId="0" borderId="56" xfId="1" applyFont="1" applyBorder="1" applyAlignment="1">
      <alignment horizontal="center" vertical="center"/>
    </xf>
    <xf numFmtId="9" fontId="83" fillId="0" borderId="0" xfId="0" applyNumberFormat="1" applyFont="1" applyAlignment="1">
      <alignment horizontal="center" vertical="center"/>
    </xf>
    <xf numFmtId="9" fontId="84" fillId="0" borderId="56" xfId="0" applyNumberFormat="1" applyFont="1" applyBorder="1" applyAlignment="1">
      <alignment horizontal="center"/>
    </xf>
    <xf numFmtId="1" fontId="83" fillId="0" borderId="12" xfId="14" applyNumberFormat="1" applyFont="1" applyBorder="1" applyAlignment="1">
      <alignment horizontal="center"/>
    </xf>
    <xf numFmtId="1" fontId="83" fillId="0" borderId="0" xfId="0" applyNumberFormat="1" applyFont="1" applyAlignment="1">
      <alignment horizontal="center" vertical="center"/>
    </xf>
    <xf numFmtId="165" fontId="83" fillId="0" borderId="24" xfId="14" applyNumberFormat="1" applyFont="1" applyBorder="1" applyAlignment="1">
      <alignment horizontal="center"/>
    </xf>
    <xf numFmtId="165" fontId="83" fillId="0" borderId="12" xfId="14" applyNumberFormat="1" applyFont="1" applyBorder="1" applyAlignment="1">
      <alignment horizontal="center"/>
    </xf>
    <xf numFmtId="165" fontId="84" fillId="0" borderId="56" xfId="14" applyNumberFormat="1" applyFont="1" applyBorder="1" applyAlignment="1">
      <alignment horizontal="center"/>
    </xf>
    <xf numFmtId="165" fontId="83" fillId="0" borderId="0" xfId="0" applyNumberFormat="1" applyFont="1" applyAlignment="1">
      <alignment horizontal="center" vertical="center"/>
    </xf>
    <xf numFmtId="165" fontId="84" fillId="0" borderId="56" xfId="0" applyNumberFormat="1" applyFont="1" applyBorder="1" applyAlignment="1">
      <alignment horizontal="center"/>
    </xf>
    <xf numFmtId="10" fontId="83" fillId="0" borderId="24" xfId="0" applyNumberFormat="1" applyFont="1" applyBorder="1" applyAlignment="1">
      <alignment horizontal="center"/>
    </xf>
    <xf numFmtId="197" fontId="84" fillId="0" borderId="56" xfId="14" applyNumberFormat="1" applyFont="1" applyBorder="1" applyAlignment="1">
      <alignment horizontal="center"/>
    </xf>
    <xf numFmtId="170" fontId="83" fillId="0" borderId="45" xfId="14" applyNumberFormat="1" applyFont="1" applyBorder="1" applyAlignment="1">
      <alignment horizontal="right" vertical="center"/>
    </xf>
    <xf numFmtId="0" fontId="83" fillId="0" borderId="12" xfId="0" applyFont="1" applyBorder="1" applyAlignment="1">
      <alignment horizontal="center" vertical="center"/>
    </xf>
    <xf numFmtId="174" fontId="43" fillId="4" borderId="9" xfId="14" applyNumberFormat="1" applyFont="1" applyFill="1" applyBorder="1" applyAlignment="1">
      <alignment horizontal="right" vertical="center"/>
    </xf>
    <xf numFmtId="0" fontId="10" fillId="2" borderId="7" xfId="0" applyFont="1" applyFill="1" applyBorder="1" applyAlignment="1">
      <alignment horizontal="left" vertical="center"/>
    </xf>
    <xf numFmtId="172" fontId="32" fillId="0" borderId="11" xfId="14" applyNumberFormat="1" applyFont="1" applyFill="1" applyBorder="1" applyAlignment="1">
      <alignment horizontal="right" vertical="center"/>
    </xf>
    <xf numFmtId="172" fontId="45" fillId="0" borderId="11" xfId="14" applyNumberFormat="1" applyFont="1" applyFill="1" applyBorder="1" applyAlignment="1">
      <alignment horizontal="right" vertical="center"/>
    </xf>
    <xf numFmtId="173" fontId="45" fillId="0" borderId="11" xfId="14" applyNumberFormat="1" applyFont="1" applyFill="1" applyBorder="1" applyAlignment="1">
      <alignment horizontal="right" vertical="center"/>
    </xf>
    <xf numFmtId="172" fontId="23" fillId="0" borderId="11" xfId="14" applyNumberFormat="1" applyFont="1" applyFill="1" applyBorder="1" applyAlignment="1">
      <alignment horizontal="right" vertical="center"/>
    </xf>
    <xf numFmtId="172" fontId="43" fillId="0" borderId="11" xfId="14" applyNumberFormat="1" applyFont="1" applyFill="1" applyBorder="1" applyAlignment="1">
      <alignment horizontal="right" vertical="center"/>
    </xf>
    <xf numFmtId="172" fontId="32" fillId="0" borderId="55" xfId="14" applyNumberFormat="1" applyFont="1" applyFill="1" applyBorder="1" applyAlignment="1">
      <alignment horizontal="right" vertical="center"/>
    </xf>
    <xf numFmtId="172" fontId="45" fillId="0" borderId="55" xfId="14" applyNumberFormat="1" applyFont="1" applyFill="1" applyBorder="1" applyAlignment="1">
      <alignment horizontal="right" vertical="center"/>
    </xf>
    <xf numFmtId="173" fontId="45" fillId="0" borderId="55" xfId="14" applyNumberFormat="1" applyFont="1" applyFill="1" applyBorder="1" applyAlignment="1">
      <alignment horizontal="right" vertical="center"/>
    </xf>
    <xf numFmtId="172" fontId="23" fillId="0" borderId="9" xfId="14" applyNumberFormat="1" applyFont="1" applyFill="1" applyBorder="1" applyAlignment="1">
      <alignment horizontal="right" vertical="center"/>
    </xf>
    <xf numFmtId="172" fontId="32" fillId="3" borderId="11" xfId="14" applyNumberFormat="1" applyFont="1" applyFill="1" applyBorder="1" applyAlignment="1">
      <alignment horizontal="right" vertical="center"/>
    </xf>
    <xf numFmtId="172" fontId="23" fillId="3" borderId="11" xfId="14" applyNumberFormat="1" applyFont="1" applyFill="1" applyBorder="1" applyAlignment="1">
      <alignment horizontal="right" vertical="center"/>
    </xf>
    <xf numFmtId="172" fontId="32" fillId="3" borderId="55" xfId="14" applyNumberFormat="1" applyFont="1" applyFill="1" applyBorder="1" applyAlignment="1">
      <alignment horizontal="right" vertical="center"/>
    </xf>
    <xf numFmtId="172" fontId="43" fillId="0" borderId="9" xfId="14" applyNumberFormat="1" applyFont="1" applyFill="1" applyBorder="1" applyAlignment="1">
      <alignment horizontal="right" vertical="center"/>
    </xf>
    <xf numFmtId="171" fontId="43" fillId="0" borderId="11" xfId="1" applyNumberFormat="1" applyFont="1" applyFill="1" applyBorder="1" applyAlignment="1">
      <alignment horizontal="right" vertical="center"/>
    </xf>
    <xf numFmtId="172" fontId="32" fillId="0" borderId="52" xfId="14" applyNumberFormat="1" applyFont="1" applyFill="1" applyBorder="1" applyAlignment="1">
      <alignment horizontal="right" vertical="center"/>
    </xf>
    <xf numFmtId="171" fontId="45" fillId="0" borderId="26" xfId="1" applyNumberFormat="1" applyFont="1" applyFill="1" applyBorder="1" applyAlignment="1">
      <alignment horizontal="right" vertical="center"/>
    </xf>
    <xf numFmtId="173" fontId="45" fillId="0" borderId="26" xfId="14" applyNumberFormat="1" applyFont="1" applyFill="1" applyBorder="1" applyAlignment="1">
      <alignment horizontal="right" vertical="center"/>
    </xf>
    <xf numFmtId="174" fontId="23" fillId="0" borderId="11" xfId="14" applyNumberFormat="1" applyFont="1" applyFill="1" applyBorder="1" applyAlignment="1">
      <alignment horizontal="right" vertical="center"/>
    </xf>
    <xf numFmtId="174" fontId="32" fillId="0" borderId="52" xfId="14" applyNumberFormat="1" applyFont="1" applyFill="1" applyBorder="1" applyAlignment="1">
      <alignment horizontal="right" vertical="center"/>
    </xf>
    <xf numFmtId="172" fontId="23" fillId="5" borderId="10" xfId="35" applyNumberFormat="1" applyFont="1" applyFill="1" applyBorder="1" applyAlignment="1">
      <alignment horizontal="right" vertical="center"/>
    </xf>
    <xf numFmtId="171" fontId="23" fillId="5" borderId="10" xfId="1" applyNumberFormat="1" applyFont="1" applyFill="1" applyBorder="1" applyAlignment="1">
      <alignment horizontal="right" vertical="center"/>
    </xf>
    <xf numFmtId="171" fontId="23" fillId="4" borderId="10" xfId="1" applyNumberFormat="1" applyFont="1" applyFill="1" applyBorder="1" applyAlignment="1">
      <alignment horizontal="right" vertical="center"/>
    </xf>
    <xf numFmtId="0" fontId="7" fillId="4" borderId="10" xfId="0" applyFont="1" applyFill="1" applyBorder="1" applyAlignment="1">
      <alignment horizontal="left" vertical="center" wrapText="1" indent="1"/>
    </xf>
    <xf numFmtId="174" fontId="23" fillId="5" borderId="10" xfId="35" applyNumberFormat="1" applyFont="1" applyFill="1" applyBorder="1" applyAlignment="1">
      <alignment horizontal="right" vertical="center"/>
    </xf>
    <xf numFmtId="174" fontId="43" fillId="0" borderId="9" xfId="14" applyNumberFormat="1" applyFont="1" applyFill="1" applyBorder="1" applyAlignment="1">
      <alignment horizontal="right" vertical="center"/>
    </xf>
    <xf numFmtId="172" fontId="23" fillId="0" borderId="10" xfId="35" applyNumberFormat="1" applyFont="1" applyFill="1" applyBorder="1" applyAlignment="1">
      <alignment horizontal="right" vertical="center"/>
    </xf>
    <xf numFmtId="173" fontId="43" fillId="0" borderId="9" xfId="14" applyNumberFormat="1" applyFont="1" applyFill="1" applyBorder="1" applyAlignment="1">
      <alignment horizontal="right" vertical="center"/>
    </xf>
    <xf numFmtId="171" fontId="23" fillId="0" borderId="10" xfId="1" applyNumberFormat="1" applyFont="1" applyFill="1" applyBorder="1" applyAlignment="1">
      <alignment horizontal="right" vertical="center"/>
    </xf>
    <xf numFmtId="174" fontId="23" fillId="0" borderId="10" xfId="35" applyNumberFormat="1" applyFont="1" applyFill="1" applyBorder="1" applyAlignment="1">
      <alignment horizontal="right" vertical="center"/>
    </xf>
    <xf numFmtId="0" fontId="7" fillId="4" borderId="10" xfId="0" applyFont="1" applyFill="1" applyBorder="1" applyAlignment="1">
      <alignment vertical="center" wrapText="1"/>
    </xf>
    <xf numFmtId="165" fontId="23" fillId="5" borderId="10" xfId="35" applyNumberFormat="1" applyFont="1" applyFill="1" applyBorder="1" applyAlignment="1">
      <alignment horizontal="right" vertical="center"/>
    </xf>
    <xf numFmtId="165" fontId="23" fillId="5" borderId="10" xfId="1" applyNumberFormat="1" applyFont="1" applyFill="1" applyBorder="1" applyAlignment="1">
      <alignment horizontal="right" vertical="center"/>
    </xf>
    <xf numFmtId="165" fontId="23" fillId="4" borderId="10" xfId="35" applyNumberFormat="1" applyFont="1" applyFill="1" applyBorder="1" applyAlignment="1">
      <alignment horizontal="right" vertical="center"/>
    </xf>
    <xf numFmtId="165" fontId="23" fillId="4" borderId="10" xfId="1" applyNumberFormat="1" applyFont="1" applyFill="1" applyBorder="1" applyAlignment="1">
      <alignment horizontal="right" vertical="center"/>
    </xf>
    <xf numFmtId="172" fontId="23" fillId="3" borderId="9" xfId="14" applyNumberFormat="1" applyFont="1" applyFill="1" applyBorder="1" applyAlignment="1">
      <alignment horizontal="right" vertical="center"/>
    </xf>
    <xf numFmtId="171" fontId="23" fillId="3" borderId="9" xfId="1" applyNumberFormat="1" applyFont="1" applyFill="1" applyBorder="1" applyAlignment="1">
      <alignment horizontal="right" vertical="center"/>
    </xf>
    <xf numFmtId="171" fontId="23" fillId="0" borderId="9" xfId="1" applyNumberFormat="1" applyFont="1" applyFill="1" applyBorder="1" applyAlignment="1">
      <alignment horizontal="right" vertical="center"/>
    </xf>
    <xf numFmtId="196" fontId="43" fillId="0" borderId="9" xfId="14" applyNumberFormat="1" applyFont="1" applyFill="1" applyBorder="1" applyAlignment="1">
      <alignment horizontal="right" vertical="center"/>
    </xf>
    <xf numFmtId="196" fontId="43" fillId="0" borderId="9" xfId="1" applyNumberFormat="1" applyFont="1" applyFill="1" applyBorder="1" applyAlignment="1">
      <alignment horizontal="right" vertical="center"/>
    </xf>
    <xf numFmtId="3" fontId="43" fillId="0" borderId="16" xfId="14" applyNumberFormat="1" applyFont="1" applyFill="1" applyBorder="1" applyAlignment="1">
      <alignment horizontal="right" vertical="center"/>
    </xf>
    <xf numFmtId="165" fontId="45" fillId="0" borderId="9" xfId="1" applyNumberFormat="1" applyFont="1" applyFill="1" applyBorder="1" applyAlignment="1">
      <alignment horizontal="right" vertical="center"/>
    </xf>
    <xf numFmtId="172" fontId="45" fillId="0" borderId="9" xfId="14" applyNumberFormat="1" applyFont="1" applyFill="1" applyBorder="1" applyAlignment="1">
      <alignment horizontal="right" vertical="center"/>
    </xf>
    <xf numFmtId="169" fontId="43" fillId="0" borderId="16" xfId="14" applyNumberFormat="1" applyFont="1" applyFill="1" applyBorder="1" applyAlignment="1">
      <alignment horizontal="right" vertical="center"/>
    </xf>
    <xf numFmtId="171" fontId="43" fillId="0" borderId="16" xfId="1" applyNumberFormat="1" applyFont="1" applyFill="1" applyBorder="1" applyAlignment="1">
      <alignment horizontal="right" vertical="center"/>
    </xf>
    <xf numFmtId="191" fontId="43" fillId="0" borderId="9" xfId="1" applyNumberFormat="1" applyFont="1" applyFill="1" applyBorder="1" applyAlignment="1">
      <alignment horizontal="right" vertical="center"/>
    </xf>
    <xf numFmtId="176" fontId="23" fillId="4" borderId="53" xfId="14" applyNumberFormat="1" applyFont="1" applyFill="1" applyBorder="1" applyAlignment="1">
      <alignment horizontal="right" vertical="center"/>
    </xf>
    <xf numFmtId="174" fontId="23" fillId="3" borderId="11" xfId="14" applyNumberFormat="1" applyFont="1" applyFill="1" applyBorder="1" applyAlignment="1">
      <alignment horizontal="right" vertical="center"/>
    </xf>
    <xf numFmtId="174" fontId="23" fillId="0" borderId="9" xfId="14" applyNumberFormat="1" applyFont="1" applyFill="1" applyBorder="1" applyAlignment="1">
      <alignment horizontal="right" vertical="center"/>
    </xf>
    <xf numFmtId="174" fontId="43" fillId="0" borderId="11" xfId="14" applyNumberFormat="1" applyFont="1" applyFill="1" applyBorder="1" applyAlignment="1">
      <alignment horizontal="right" vertical="center"/>
    </xf>
    <xf numFmtId="172" fontId="32" fillId="0" borderId="9" xfId="14" applyNumberFormat="1" applyFont="1" applyFill="1" applyBorder="1" applyAlignment="1">
      <alignment horizontal="right" vertical="center"/>
    </xf>
    <xf numFmtId="0" fontId="7" fillId="4" borderId="12" xfId="0" applyFont="1" applyFill="1" applyBorder="1" applyAlignment="1">
      <alignment horizontal="left" vertical="center" indent="1"/>
    </xf>
    <xf numFmtId="0" fontId="9" fillId="7" borderId="62" xfId="0" applyFont="1" applyFill="1" applyBorder="1" applyAlignment="1">
      <alignment horizontal="right" vertical="center" wrapText="1"/>
    </xf>
    <xf numFmtId="0" fontId="9" fillId="7" borderId="60" xfId="0" applyFont="1" applyFill="1" applyBorder="1" applyAlignment="1">
      <alignment horizontal="right" vertical="center"/>
    </xf>
    <xf numFmtId="0" fontId="29" fillId="7" borderId="60" xfId="0" applyFont="1" applyFill="1" applyBorder="1" applyAlignment="1">
      <alignment horizontal="right" vertical="center"/>
    </xf>
    <xf numFmtId="0" fontId="9" fillId="7" borderId="60" xfId="0" applyFont="1" applyFill="1" applyBorder="1" applyAlignment="1">
      <alignment horizontal="right" vertical="center" wrapText="1"/>
    </xf>
    <xf numFmtId="49" fontId="9" fillId="7" borderId="60" xfId="0" applyNumberFormat="1" applyFont="1" applyFill="1" applyBorder="1" applyAlignment="1">
      <alignment horizontal="right" vertical="center"/>
    </xf>
    <xf numFmtId="0" fontId="9" fillId="7" borderId="63" xfId="0" applyFont="1" applyFill="1" applyBorder="1" applyAlignment="1">
      <alignment horizontal="right" vertical="center" wrapText="1"/>
    </xf>
    <xf numFmtId="0" fontId="9" fillId="7" borderId="63" xfId="0" applyFont="1" applyFill="1" applyBorder="1" applyAlignment="1">
      <alignment horizontal="right" vertical="center"/>
    </xf>
    <xf numFmtId="49" fontId="9" fillId="7" borderId="63" xfId="0" applyNumberFormat="1" applyFont="1" applyFill="1" applyBorder="1" applyAlignment="1">
      <alignment horizontal="right" vertical="center"/>
    </xf>
    <xf numFmtId="0" fontId="49" fillId="2" borderId="0" xfId="0" applyFont="1" applyFill="1" applyBorder="1"/>
    <xf numFmtId="0" fontId="47" fillId="2" borderId="0" xfId="0" applyFont="1" applyFill="1" applyBorder="1"/>
    <xf numFmtId="0" fontId="46" fillId="2" borderId="0" xfId="0" applyFont="1" applyFill="1" applyBorder="1" applyAlignment="1">
      <alignment horizontal="right"/>
    </xf>
    <xf numFmtId="0" fontId="46" fillId="0" borderId="0" xfId="0" applyFont="1" applyBorder="1" applyAlignment="1">
      <alignment horizontal="right" wrapText="1"/>
    </xf>
    <xf numFmtId="0" fontId="9" fillId="7" borderId="65" xfId="0" applyFont="1" applyFill="1" applyBorder="1" applyAlignment="1">
      <alignment horizontal="center" vertical="center" wrapText="1"/>
    </xf>
    <xf numFmtId="0" fontId="9" fillId="7" borderId="64" xfId="0" applyFont="1" applyFill="1" applyBorder="1" applyAlignment="1">
      <alignment horizontal="center" vertical="center" wrapText="1"/>
    </xf>
    <xf numFmtId="165" fontId="23" fillId="5" borderId="8" xfId="35" applyNumberFormat="1" applyFont="1" applyFill="1" applyBorder="1" applyAlignment="1">
      <alignment horizontal="right" vertical="center"/>
    </xf>
    <xf numFmtId="165" fontId="23" fillId="4" borderId="8" xfId="35" applyNumberFormat="1" applyFont="1" applyFill="1" applyBorder="1" applyAlignment="1">
      <alignment horizontal="right" vertical="center"/>
    </xf>
    <xf numFmtId="0" fontId="9" fillId="7" borderId="66" xfId="0" applyFont="1" applyFill="1" applyBorder="1" applyAlignment="1">
      <alignment horizontal="right" vertical="center" wrapText="1"/>
    </xf>
    <xf numFmtId="0" fontId="9" fillId="7" borderId="66" xfId="0" applyFont="1" applyFill="1" applyBorder="1" applyAlignment="1">
      <alignment horizontal="right" vertical="center"/>
    </xf>
    <xf numFmtId="0" fontId="7" fillId="4" borderId="67" xfId="0" applyFont="1" applyFill="1" applyBorder="1" applyAlignment="1">
      <alignment horizontal="left" vertical="center" wrapText="1"/>
    </xf>
    <xf numFmtId="0" fontId="7" fillId="4" borderId="67" xfId="0" applyFont="1" applyFill="1" applyBorder="1" applyAlignment="1">
      <alignment horizontal="center" vertical="center"/>
    </xf>
    <xf numFmtId="2" fontId="23" fillId="5" borderId="67" xfId="35" applyNumberFormat="1" applyFont="1" applyFill="1" applyBorder="1" applyAlignment="1">
      <alignment horizontal="right" vertical="center"/>
    </xf>
    <xf numFmtId="2" fontId="23" fillId="4" borderId="67" xfId="35" applyNumberFormat="1" applyFont="1" applyFill="1" applyBorder="1" applyAlignment="1">
      <alignment horizontal="right" vertical="center"/>
    </xf>
    <xf numFmtId="174" fontId="43" fillId="4" borderId="0" xfId="14" applyNumberFormat="1" applyFont="1" applyFill="1" applyBorder="1" applyAlignment="1">
      <alignment horizontal="right" vertical="center"/>
    </xf>
    <xf numFmtId="172" fontId="23" fillId="5" borderId="8" xfId="35" applyNumberFormat="1" applyFont="1" applyFill="1" applyBorder="1" applyAlignment="1">
      <alignment horizontal="right" vertical="center"/>
    </xf>
    <xf numFmtId="172" fontId="23" fillId="0" borderId="8" xfId="35" applyNumberFormat="1" applyFont="1" applyFill="1" applyBorder="1" applyAlignment="1">
      <alignment horizontal="right" vertical="center"/>
    </xf>
    <xf numFmtId="165" fontId="9" fillId="7" borderId="63" xfId="0" applyNumberFormat="1" applyFont="1" applyFill="1" applyBorder="1" applyAlignment="1">
      <alignment horizontal="right" vertical="center"/>
    </xf>
    <xf numFmtId="0" fontId="9" fillId="7" borderId="68" xfId="0" applyFont="1" applyFill="1" applyBorder="1" applyAlignment="1">
      <alignment horizontal="right" vertical="center" wrapText="1"/>
    </xf>
    <xf numFmtId="165" fontId="32" fillId="0" borderId="9" xfId="1" applyNumberFormat="1" applyFont="1" applyFill="1" applyBorder="1" applyAlignment="1">
      <alignment horizontal="right" vertical="center"/>
    </xf>
    <xf numFmtId="3" fontId="23" fillId="0" borderId="16" xfId="14" applyNumberFormat="1" applyFont="1" applyFill="1" applyBorder="1" applyAlignment="1">
      <alignment horizontal="right" vertical="center"/>
    </xf>
    <xf numFmtId="4" fontId="23" fillId="0" borderId="16" xfId="14" applyNumberFormat="1" applyFont="1" applyFill="1" applyBorder="1" applyAlignment="1">
      <alignment horizontal="right" vertical="center"/>
    </xf>
    <xf numFmtId="169" fontId="23" fillId="0" borderId="16" xfId="14" applyNumberFormat="1" applyFont="1" applyFill="1" applyBorder="1" applyAlignment="1">
      <alignment horizontal="right" vertical="center"/>
    </xf>
    <xf numFmtId="0" fontId="40" fillId="2" borderId="0" xfId="2" applyFont="1" applyFill="1" applyAlignment="1">
      <alignment horizontal="center"/>
    </xf>
    <xf numFmtId="0" fontId="39" fillId="2" borderId="0" xfId="0" applyFont="1" applyFill="1" applyAlignment="1">
      <alignment horizontal="center" vertical="center" wrapText="1"/>
    </xf>
    <xf numFmtId="0" fontId="39" fillId="2" borderId="7" xfId="0" applyFont="1" applyFill="1" applyBorder="1" applyAlignment="1">
      <alignment horizontal="center"/>
    </xf>
    <xf numFmtId="0" fontId="10" fillId="0" borderId="1" xfId="0" applyFont="1" applyBorder="1" applyAlignment="1">
      <alignment horizontal="left" vertical="center"/>
    </xf>
    <xf numFmtId="0" fontId="66" fillId="0" borderId="0" xfId="0" applyFont="1" applyAlignment="1">
      <alignment horizontal="left" wrapText="1"/>
    </xf>
    <xf numFmtId="0" fontId="66" fillId="0" borderId="28" xfId="0" applyFont="1" applyBorder="1" applyAlignment="1">
      <alignment horizontal="center" vertical="center" wrapText="1"/>
    </xf>
    <xf numFmtId="0" fontId="10" fillId="0" borderId="7" xfId="0" applyFont="1" applyFill="1" applyBorder="1" applyAlignment="1">
      <alignment horizontal="left" vertical="center"/>
    </xf>
    <xf numFmtId="0" fontId="10" fillId="2" borderId="7" xfId="0" applyFont="1" applyFill="1" applyBorder="1" applyAlignment="1">
      <alignment horizontal="left" vertical="center"/>
    </xf>
    <xf numFmtId="0" fontId="10" fillId="0" borderId="7" xfId="0" applyFont="1" applyBorder="1" applyAlignment="1">
      <alignment horizontal="left" vertical="center"/>
    </xf>
    <xf numFmtId="0" fontId="65" fillId="0" borderId="0" xfId="0" applyFont="1" applyAlignment="1">
      <alignment horizontal="left" wrapText="1"/>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175" fontId="7" fillId="0" borderId="12" xfId="14" applyNumberFormat="1" applyFont="1" applyBorder="1" applyAlignment="1">
      <alignment horizontal="center" vertical="center"/>
    </xf>
    <xf numFmtId="175" fontId="7" fillId="0" borderId="9" xfId="14" applyNumberFormat="1" applyFont="1" applyBorder="1" applyAlignment="1">
      <alignment horizontal="center" vertical="center"/>
    </xf>
    <xf numFmtId="0" fontId="9" fillId="7" borderId="3" xfId="0" applyFont="1" applyFill="1" applyBorder="1" applyAlignment="1">
      <alignment horizontal="center" vertical="center" wrapText="1"/>
    </xf>
    <xf numFmtId="0" fontId="11" fillId="2" borderId="18" xfId="0" applyFont="1" applyFill="1" applyBorder="1" applyAlignment="1">
      <alignment horizontal="left" vertical="justify" wrapText="1"/>
    </xf>
    <xf numFmtId="0" fontId="11" fillId="2" borderId="0" xfId="0" applyFont="1" applyFill="1" applyAlignment="1">
      <alignment horizontal="left" vertical="justify" wrapText="1"/>
    </xf>
    <xf numFmtId="0" fontId="5" fillId="0" borderId="0" xfId="3" applyFont="1" applyAlignment="1">
      <alignment horizontal="center" vertical="justify" wrapText="1"/>
    </xf>
  </cellXfs>
  <cellStyles count="64">
    <cellStyle name="Comma" xfId="14" builtinId="3"/>
    <cellStyle name="Comma 2" xfId="11" xr:uid="{64962BE8-A8A9-4FE0-A1FB-576B06543050}"/>
    <cellStyle name="Comma 2 2" xfId="20" xr:uid="{B25E614D-AABA-4CAC-8864-FD64123536F4}"/>
    <cellStyle name="Comma 2 3" xfId="28" xr:uid="{73D1DB83-F204-4EAB-8E9C-41233D8E6BFF}"/>
    <cellStyle name="Comma 2 3 2" xfId="39" xr:uid="{637E0997-E8AD-4FEC-9E3C-3CD975ED20F8}"/>
    <cellStyle name="Comma 2 3 2 2" xfId="61" xr:uid="{6B338098-F943-4925-B8E4-858847075DE7}"/>
    <cellStyle name="Comma 2 3 3" xfId="50" xr:uid="{A02AB0E2-AC1D-4FBA-98DB-A6D705DECCF8}"/>
    <cellStyle name="Comma 2 4" xfId="34" xr:uid="{A915D4E8-CF7D-43CD-A630-523F7691B1D3}"/>
    <cellStyle name="Comma 2 4 2" xfId="56" xr:uid="{E573EF07-0279-424B-BA6D-1BCCC2F24FF2}"/>
    <cellStyle name="Comma 2 5" xfId="45" xr:uid="{C6D66355-B55C-4AE8-85BA-0BB94FBA4F03}"/>
    <cellStyle name="Comma 3" xfId="4" xr:uid="{8F2D29D4-D7C5-4A30-BEA9-A1B9C74BC5E0}"/>
    <cellStyle name="Comma 3 2" xfId="23" xr:uid="{9D3C1957-2577-4452-A6D2-F5FFCC481A2C}"/>
    <cellStyle name="Comma 3 2 2" xfId="30" xr:uid="{D6F9BB59-9BE2-412F-B44D-2664B5EA19C7}"/>
    <cellStyle name="Comma 3 2 2 2" xfId="41" xr:uid="{5EDD5522-7C1B-4CEC-BEE0-D24D930C812D}"/>
    <cellStyle name="Comma 3 2 2 2 2" xfId="63" xr:uid="{A3ADA2F0-69C7-4803-89F6-E0E59BD331E1}"/>
    <cellStyle name="Comma 3 2 2 3" xfId="52" xr:uid="{087CC041-2D70-4BE2-B9F0-97E875BD287B}"/>
    <cellStyle name="Comma 3 2 3" xfId="36" xr:uid="{A14AF1CC-25F8-402F-B8E1-9918D27E80F6}"/>
    <cellStyle name="Comma 3 2 3 2" xfId="58" xr:uid="{12C79167-A0F6-4F48-AB9A-6B18878B0D29}"/>
    <cellStyle name="Comma 3 2 4" xfId="47" xr:uid="{BD298EF5-654F-48BC-B95C-1E6C762591B2}"/>
    <cellStyle name="Comma 4" xfId="18" xr:uid="{61EE90A3-BE27-4120-992F-1E345F04CEB5}"/>
    <cellStyle name="Comma 5" xfId="29" xr:uid="{C6DCAB0A-37BF-49AE-A38B-5AF0FE106E3D}"/>
    <cellStyle name="Comma 5 2" xfId="40" xr:uid="{93A6FF50-396E-4140-B884-E42BD71F7B58}"/>
    <cellStyle name="Comma 5 2 2" xfId="62" xr:uid="{9586D0FA-53FC-45CF-B939-50AD5BD061EE}"/>
    <cellStyle name="Comma 5 3" xfId="51" xr:uid="{325E565D-3B73-44CD-9BAD-7AB4B6E30E99}"/>
    <cellStyle name="Comma 6" xfId="31" xr:uid="{29A8115E-2926-4B77-A993-2B94F119E864}"/>
    <cellStyle name="Comma 6 2" xfId="53" xr:uid="{B773958F-A694-4F0F-B279-F916688FA7DF}"/>
    <cellStyle name="Comma 7" xfId="35" xr:uid="{7BAECED3-59D8-490E-B2DB-9384ADAC98D5}"/>
    <cellStyle name="Comma 7 2" xfId="57" xr:uid="{A229C93C-8CAE-4663-B5B7-E7680BD55EB8}"/>
    <cellStyle name="Comma 8" xfId="46" xr:uid="{EF69F8C2-ED7A-4077-8A5D-CE53B23C7057}"/>
    <cellStyle name="Hyperlink" xfId="2" builtinId="8"/>
    <cellStyle name="Hyperlink 2" xfId="6" xr:uid="{EFB1E370-0686-4AF9-A623-D8D77963CE93}"/>
    <cellStyle name="Hyperlink 3" xfId="21" xr:uid="{FCB3C3F3-9C41-4187-B766-9ECD272866F7}"/>
    <cellStyle name="Hvid body celle" xfId="16" xr:uid="{57D28611-E343-4070-B3E0-7AE45ECF5454}"/>
    <cellStyle name="Hvid body celle tal" xfId="15" xr:uid="{855DA796-644F-4239-9029-611422F6C4BE}"/>
    <cellStyle name="Level_3 (nmb)" xfId="25" xr:uid="{037B4058-A554-44D8-999C-2C34729A8B7A}"/>
    <cellStyle name="Migliaia 2" xfId="7" xr:uid="{9021B73B-DC1A-4A69-8242-7FF9F693E3DC}"/>
    <cellStyle name="Migliaia 2 2" xfId="26" xr:uid="{A35121D9-23C9-40B2-9F60-6AE8FE4F3634}"/>
    <cellStyle name="Migliaia 2 2 2" xfId="37" xr:uid="{FCB6C709-9094-447A-B410-E610D5A91064}"/>
    <cellStyle name="Migliaia 2 2 2 2" xfId="59" xr:uid="{676D13B9-3F04-4248-A7FA-47E54FAFAD3D}"/>
    <cellStyle name="Migliaia 2 2 3" xfId="48" xr:uid="{9DFA8225-2252-470B-852B-5BB9A477F837}"/>
    <cellStyle name="Migliaia 2 3" xfId="32" xr:uid="{FBBBB41B-49E5-42C6-AFEA-8FF10A60A6AC}"/>
    <cellStyle name="Migliaia 2 3 2" xfId="54" xr:uid="{31B34E40-1E01-4B64-A4A3-783FA8BC6A75}"/>
    <cellStyle name="Migliaia 2 4" xfId="43" xr:uid="{E86E9C02-DD52-40EF-94C3-4106E023FF7E}"/>
    <cellStyle name="Migliaia 3" xfId="10" xr:uid="{38E00EBF-F467-470A-B883-0502AD4AB14F}"/>
    <cellStyle name="Migliaia 3 2" xfId="27" xr:uid="{9F3E3E95-4F36-4007-9C44-E72E197CD760}"/>
    <cellStyle name="Migliaia 3 2 2" xfId="38" xr:uid="{AB9532A6-1F8F-4E35-8620-A98BFA448B7A}"/>
    <cellStyle name="Migliaia 3 2 2 2" xfId="60" xr:uid="{9E9B8437-E43B-4FE1-9E78-8AF078C0C6F1}"/>
    <cellStyle name="Migliaia 3 2 3" xfId="49" xr:uid="{873A6D01-B323-4FC6-9E84-224C9DA65E24}"/>
    <cellStyle name="Migliaia 3 3" xfId="33" xr:uid="{62C7E637-6635-44D9-8AB0-91A7727BE401}"/>
    <cellStyle name="Migliaia 3 3 2" xfId="55" xr:uid="{0F5ABB60-2571-472A-B3F4-D275299C269B}"/>
    <cellStyle name="Migliaia 3 4" xfId="44" xr:uid="{88E215E0-5291-41E9-B8D4-69AF89DE3323}"/>
    <cellStyle name="Normal" xfId="0" builtinId="0"/>
    <cellStyle name="Normal 2" xfId="3" xr:uid="{E2DDACCD-FA7D-415E-81D9-81084CD73936}"/>
    <cellStyle name="Normal 2 2" xfId="22" xr:uid="{DAC24C43-FF8F-4E2A-94AD-AA08FFCA269B}"/>
    <cellStyle name="Normal 3" xfId="17" xr:uid="{B9930D5C-B778-4295-AC50-D03B29FBCC41}"/>
    <cellStyle name="Normal 4" xfId="42" xr:uid="{4BAE799E-A66A-4E12-BDD5-85FF640147FF}"/>
    <cellStyle name="Normale 2" xfId="12" xr:uid="{EB3AAF27-08F7-4CA9-A328-C9004E68295C}"/>
    <cellStyle name="Normale 2 2" xfId="13" xr:uid="{842CA93B-3183-43DD-8398-FFF3DF1B501C}"/>
    <cellStyle name="Normale 5 2" xfId="8" xr:uid="{AACF5F60-4FA7-4CA5-BECE-845B6E7A4D67}"/>
    <cellStyle name="Normale 6" xfId="9" xr:uid="{D33F63AC-5864-4F52-B764-37AA60CDF774}"/>
    <cellStyle name="Percent" xfId="1" builtinId="5"/>
    <cellStyle name="Percent 2" xfId="5" xr:uid="{65F88853-9DB6-4E0C-898E-427975C0D942}"/>
    <cellStyle name="Percent 2 2" xfId="24" xr:uid="{95FAAD6C-D055-4B3E-80CB-F7DC7E4C506E}"/>
    <cellStyle name="Percent 3" xfId="19" xr:uid="{24BACF40-CB9E-4468-B903-724941CE0E27}"/>
  </cellStyles>
  <dxfs count="207">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s>
  <tableStyles count="0" defaultTableStyle="TableStyleMedium2" defaultPivotStyle="PivotStyleLight16"/>
  <colors>
    <mruColors>
      <color rgb="FFF2F2F2"/>
      <color rgb="FF595959"/>
      <color rgb="FFA6A6A6"/>
      <color rgb="FF172E62"/>
      <color rgb="FF12AAFF"/>
      <color rgb="FF00D3B7"/>
      <color rgb="FFFFFFCC"/>
      <color rgb="FF4057E3"/>
      <color rgb="FF928DF2"/>
      <color rgb="FF8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hyperlink" Target="#'Business environment'!A1"/><Relationship Id="rId26" Type="http://schemas.openxmlformats.org/officeDocument/2006/relationships/image" Target="../media/image10.png"/><Relationship Id="rId39" Type="http://schemas.microsoft.com/office/2007/relationships/hdphoto" Target="../media/hdphoto2.wdp"/><Relationship Id="rId21" Type="http://schemas.openxmlformats.org/officeDocument/2006/relationships/hyperlink" Target="#'Quarterly summary'!A1"/><Relationship Id="rId34" Type="http://schemas.openxmlformats.org/officeDocument/2006/relationships/hyperlink" Target="#'Natural Gas'!A1"/><Relationship Id="rId42" Type="http://schemas.openxmlformats.org/officeDocument/2006/relationships/image" Target="../media/image18.png"/><Relationship Id="rId47" Type="http://schemas.openxmlformats.org/officeDocument/2006/relationships/hyperlink" Target="#'Results Q4'!A1"/><Relationship Id="rId7" Type="http://schemas.openxmlformats.org/officeDocument/2006/relationships/hyperlink" Target="#Reconcilations!A1"/><Relationship Id="rId2" Type="http://schemas.openxmlformats.org/officeDocument/2006/relationships/image" Target="../media/image3.png"/><Relationship Id="rId16" Type="http://schemas.openxmlformats.org/officeDocument/2006/relationships/hyperlink" Target="#'Customers &amp; Solutions'!A1"/><Relationship Id="rId29" Type="http://schemas.openxmlformats.org/officeDocument/2006/relationships/image" Target="../media/image12.png"/><Relationship Id="rId1" Type="http://schemas.openxmlformats.org/officeDocument/2006/relationships/hyperlink" Target="#'Statement of financial position'!A1"/><Relationship Id="rId6" Type="http://schemas.openxmlformats.org/officeDocument/2006/relationships/hyperlink" Target="#'Operating indicators'!A1"/><Relationship Id="rId11" Type="http://schemas.openxmlformats.org/officeDocument/2006/relationships/image" Target="../media/image4.png"/><Relationship Id="rId24" Type="http://schemas.openxmlformats.org/officeDocument/2006/relationships/image" Target="../media/image9.svg"/><Relationship Id="rId32" Type="http://schemas.openxmlformats.org/officeDocument/2006/relationships/image" Target="../media/image14.png"/><Relationship Id="rId37" Type="http://schemas.openxmlformats.org/officeDocument/2006/relationships/hyperlink" Target="#'Natural gas data'!A1"/><Relationship Id="rId40" Type="http://schemas.openxmlformats.org/officeDocument/2006/relationships/hyperlink" Target="#'Green Capacities'!A1"/><Relationship Id="rId45" Type="http://schemas.openxmlformats.org/officeDocument/2006/relationships/image" Target="../media/image20.png"/><Relationship Id="rId5" Type="http://schemas.openxmlformats.org/officeDocument/2006/relationships/hyperlink" Target="#'Financial indicators'!A1"/><Relationship Id="rId15" Type="http://schemas.openxmlformats.org/officeDocument/2006/relationships/image" Target="../media/image6.png"/><Relationship Id="rId23" Type="http://schemas.openxmlformats.org/officeDocument/2006/relationships/image" Target="../media/image8.png"/><Relationship Id="rId28" Type="http://schemas.openxmlformats.org/officeDocument/2006/relationships/hyperlink" Target="#'Hydro data'!A1"/><Relationship Id="rId36" Type="http://schemas.microsoft.com/office/2007/relationships/hdphoto" Target="../media/hdphoto1.wdp"/><Relationship Id="rId10" Type="http://schemas.openxmlformats.org/officeDocument/2006/relationships/hyperlink" Target="#Networks!A1"/><Relationship Id="rId19" Type="http://schemas.openxmlformats.org/officeDocument/2006/relationships/hyperlink" Target="#'Legal notice'!A1"/><Relationship Id="rId31" Type="http://schemas.openxmlformats.org/officeDocument/2006/relationships/hyperlink" Target="#'Bio&amp;WtE data'!A1"/><Relationship Id="rId44" Type="http://schemas.openxmlformats.org/officeDocument/2006/relationships/hyperlink" Target="#'Wind &amp; Solar data'!A1"/><Relationship Id="rId4" Type="http://schemas.openxmlformats.org/officeDocument/2006/relationships/hyperlink" Target="#'Statement of cash flows'!A1"/><Relationship Id="rId9" Type="http://schemas.openxmlformats.org/officeDocument/2006/relationships/hyperlink" Target="https://ignitisgrupe.lt/sites/default/files/public/2024-02/Alternative%20Performance%20Measures_2024.pdf" TargetMode="External"/><Relationship Id="rId14" Type="http://schemas.openxmlformats.org/officeDocument/2006/relationships/hyperlink" Target="#'Reserve Capacities'!A1"/><Relationship Id="rId22" Type="http://schemas.openxmlformats.org/officeDocument/2006/relationships/hyperlink" Target="#Hydro!A1"/><Relationship Id="rId27" Type="http://schemas.openxmlformats.org/officeDocument/2006/relationships/image" Target="../media/image11.svg"/><Relationship Id="rId30" Type="http://schemas.openxmlformats.org/officeDocument/2006/relationships/image" Target="../media/image13.svg"/><Relationship Id="rId35" Type="http://schemas.openxmlformats.org/officeDocument/2006/relationships/image" Target="../media/image16.png"/><Relationship Id="rId43" Type="http://schemas.openxmlformats.org/officeDocument/2006/relationships/image" Target="../media/image19.svg"/><Relationship Id="rId48" Type="http://schemas.openxmlformats.org/officeDocument/2006/relationships/hyperlink" Target="#'Key financial indicators'!A1"/><Relationship Id="rId8" Type="http://schemas.openxmlformats.org/officeDocument/2006/relationships/hyperlink" Target="https://ignitisgrupe.lt/en/reports-and-presentations" TargetMode="External"/><Relationship Id="rId3" Type="http://schemas.openxmlformats.org/officeDocument/2006/relationships/hyperlink" Target="#'Statement of profit or loss'!A1"/><Relationship Id="rId12" Type="http://schemas.openxmlformats.org/officeDocument/2006/relationships/hyperlink" Target="#'Green Generation'!A1"/><Relationship Id="rId17" Type="http://schemas.openxmlformats.org/officeDocument/2006/relationships/image" Target="../media/image7.png"/><Relationship Id="rId25" Type="http://schemas.openxmlformats.org/officeDocument/2006/relationships/hyperlink" Target="#'Bio&amp;WtE'!A1"/><Relationship Id="rId33" Type="http://schemas.openxmlformats.org/officeDocument/2006/relationships/image" Target="../media/image15.svg"/><Relationship Id="rId38" Type="http://schemas.openxmlformats.org/officeDocument/2006/relationships/image" Target="../media/image17.png"/><Relationship Id="rId46" Type="http://schemas.openxmlformats.org/officeDocument/2006/relationships/image" Target="../media/image21.svg"/><Relationship Id="rId20" Type="http://schemas.openxmlformats.org/officeDocument/2006/relationships/hyperlink" Target="#'Hedging levels'!A1"/><Relationship Id="rId41" Type="http://schemas.openxmlformats.org/officeDocument/2006/relationships/hyperlink" Target="#'Wind &amp; Solar'!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3</xdr:col>
      <xdr:colOff>542926</xdr:colOff>
      <xdr:row>1</xdr:row>
      <xdr:rowOff>76200</xdr:rowOff>
    </xdr:from>
    <xdr:to>
      <xdr:col>6</xdr:col>
      <xdr:colOff>52768</xdr:colOff>
      <xdr:row>3</xdr:row>
      <xdr:rowOff>123825</xdr:rowOff>
    </xdr:to>
    <xdr:pic>
      <xdr:nvPicPr>
        <xdr:cNvPr id="2" name="Graphic 4">
          <a:extLst>
            <a:ext uri="{FF2B5EF4-FFF2-40B4-BE49-F238E27FC236}">
              <a16:creationId xmlns:a16="http://schemas.microsoft.com/office/drawing/2014/main" id="{D39E2DF0-E4B9-F710-01EE-EF3609DB420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 uri="{96DAC541-7B7A-43D3-8B79-37D633B846F1}">
              <asvg:svgBlip xmlns:asvg="http://schemas.microsoft.com/office/drawing/2016/SVG/main" r:embed="rId2"/>
            </a:ext>
          </a:extLst>
        </a:blip>
        <a:srcRect/>
        <a:stretch/>
      </xdr:blipFill>
      <xdr:spPr>
        <a:xfrm>
          <a:off x="2371726" y="276225"/>
          <a:ext cx="1338642" cy="4476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492125</xdr:rowOff>
    </xdr:to>
    <xdr:pic>
      <xdr:nvPicPr>
        <xdr:cNvPr id="2" name="Picture 1">
          <a:hlinkClick xmlns:r="http://schemas.openxmlformats.org/officeDocument/2006/relationships" r:id="rId1"/>
          <a:extLst>
            <a:ext uri="{FF2B5EF4-FFF2-40B4-BE49-F238E27FC236}">
              <a16:creationId xmlns:a16="http://schemas.microsoft.com/office/drawing/2014/main" id="{D30022C0-B4F0-4993-97EC-76E762D73795}"/>
            </a:ext>
          </a:extLst>
        </xdr:cNvPr>
        <xdr:cNvPicPr>
          <a:picLocks noChangeAspect="1"/>
        </xdr:cNvPicPr>
      </xdr:nvPicPr>
      <xdr:blipFill>
        <a:blip xmlns:r="http://schemas.openxmlformats.org/officeDocument/2006/relationships" r:embed="rId2"/>
        <a:stretch>
          <a:fillRect/>
        </a:stretch>
      </xdr:blipFill>
      <xdr:spPr>
        <a:xfrm>
          <a:off x="38100" y="0"/>
          <a:ext cx="419100" cy="492125"/>
        </a:xfrm>
        <a:prstGeom prst="rect">
          <a:avLst/>
        </a:prstGeom>
      </xdr:spPr>
    </xdr:pic>
    <xdr:clientData/>
  </xdr:twoCellAnchor>
  <xdr:twoCellAnchor editAs="oneCell">
    <xdr:from>
      <xdr:col>0</xdr:col>
      <xdr:colOff>114300</xdr:colOff>
      <xdr:row>42</xdr:row>
      <xdr:rowOff>171450</xdr:rowOff>
    </xdr:from>
    <xdr:to>
      <xdr:col>0</xdr:col>
      <xdr:colOff>515992</xdr:colOff>
      <xdr:row>45</xdr:row>
      <xdr:rowOff>150205</xdr:rowOff>
    </xdr:to>
    <xdr:pic>
      <xdr:nvPicPr>
        <xdr:cNvPr id="3" name="Picture 2">
          <a:hlinkClick xmlns:r="http://schemas.openxmlformats.org/officeDocument/2006/relationships" r:id="rId1"/>
          <a:extLst>
            <a:ext uri="{FF2B5EF4-FFF2-40B4-BE49-F238E27FC236}">
              <a16:creationId xmlns:a16="http://schemas.microsoft.com/office/drawing/2014/main" id="{8959D106-457C-4CBB-9699-4C792BAB3012}"/>
            </a:ext>
          </a:extLst>
        </xdr:cNvPr>
        <xdr:cNvPicPr>
          <a:picLocks noChangeAspect="1"/>
        </xdr:cNvPicPr>
      </xdr:nvPicPr>
      <xdr:blipFill>
        <a:blip xmlns:r="http://schemas.openxmlformats.org/officeDocument/2006/relationships" r:embed="rId2"/>
        <a:stretch>
          <a:fillRect/>
        </a:stretch>
      </xdr:blipFill>
      <xdr:spPr>
        <a:xfrm>
          <a:off x="114300" y="9686925"/>
          <a:ext cx="397882" cy="5216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479424</xdr:rowOff>
    </xdr:to>
    <xdr:pic>
      <xdr:nvPicPr>
        <xdr:cNvPr id="2" name="Picture 1">
          <a:hlinkClick xmlns:r="http://schemas.openxmlformats.org/officeDocument/2006/relationships" r:id="rId1"/>
          <a:extLst>
            <a:ext uri="{FF2B5EF4-FFF2-40B4-BE49-F238E27FC236}">
              <a16:creationId xmlns:a16="http://schemas.microsoft.com/office/drawing/2014/main" id="{7EC56197-BE10-4BE6-8906-56787F7F1928}"/>
            </a:ext>
          </a:extLst>
        </xdr:cNvPr>
        <xdr:cNvPicPr>
          <a:picLocks noChangeAspect="1"/>
        </xdr:cNvPicPr>
      </xdr:nvPicPr>
      <xdr:blipFill>
        <a:blip xmlns:r="http://schemas.openxmlformats.org/officeDocument/2006/relationships" r:embed="rId2"/>
        <a:stretch>
          <a:fillRect/>
        </a:stretch>
      </xdr:blipFill>
      <xdr:spPr>
        <a:xfrm>
          <a:off x="38100" y="0"/>
          <a:ext cx="419100" cy="461009"/>
        </a:xfrm>
        <a:prstGeom prst="rect">
          <a:avLst/>
        </a:prstGeom>
      </xdr:spPr>
    </xdr:pic>
    <xdr:clientData/>
  </xdr:twoCellAnchor>
  <xdr:twoCellAnchor editAs="oneCell">
    <xdr:from>
      <xdr:col>0</xdr:col>
      <xdr:colOff>95250</xdr:colOff>
      <xdr:row>50</xdr:row>
      <xdr:rowOff>19050</xdr:rowOff>
    </xdr:from>
    <xdr:to>
      <xdr:col>0</xdr:col>
      <xdr:colOff>493132</xdr:colOff>
      <xdr:row>52</xdr:row>
      <xdr:rowOff>174970</xdr:rowOff>
    </xdr:to>
    <xdr:pic>
      <xdr:nvPicPr>
        <xdr:cNvPr id="3" name="Picture 2">
          <a:hlinkClick xmlns:r="http://schemas.openxmlformats.org/officeDocument/2006/relationships" r:id="rId1"/>
          <a:extLst>
            <a:ext uri="{FF2B5EF4-FFF2-40B4-BE49-F238E27FC236}">
              <a16:creationId xmlns:a16="http://schemas.microsoft.com/office/drawing/2014/main" id="{2D21ABFA-D4CD-4A5B-93D2-C08CB0A76E7A}"/>
            </a:ext>
          </a:extLst>
        </xdr:cNvPr>
        <xdr:cNvPicPr>
          <a:picLocks noChangeAspect="1"/>
        </xdr:cNvPicPr>
      </xdr:nvPicPr>
      <xdr:blipFill>
        <a:blip xmlns:r="http://schemas.openxmlformats.org/officeDocument/2006/relationships" r:embed="rId2"/>
        <a:stretch>
          <a:fillRect/>
        </a:stretch>
      </xdr:blipFill>
      <xdr:spPr>
        <a:xfrm>
          <a:off x="95250" y="9715500"/>
          <a:ext cx="397882" cy="521680"/>
        </a:xfrm>
        <a:prstGeom prst="rect">
          <a:avLst/>
        </a:prstGeom>
      </xdr:spPr>
    </xdr:pic>
    <xdr:clientData/>
  </xdr:twoCellAnchor>
  <xdr:twoCellAnchor editAs="oneCell">
    <xdr:from>
      <xdr:col>0</xdr:col>
      <xdr:colOff>95250</xdr:colOff>
      <xdr:row>50</xdr:row>
      <xdr:rowOff>0</xdr:rowOff>
    </xdr:from>
    <xdr:to>
      <xdr:col>0</xdr:col>
      <xdr:colOff>493132</xdr:colOff>
      <xdr:row>52</xdr:row>
      <xdr:rowOff>169255</xdr:rowOff>
    </xdr:to>
    <xdr:pic>
      <xdr:nvPicPr>
        <xdr:cNvPr id="4" name="Picture 3">
          <a:hlinkClick xmlns:r="http://schemas.openxmlformats.org/officeDocument/2006/relationships" r:id="rId1"/>
          <a:extLst>
            <a:ext uri="{FF2B5EF4-FFF2-40B4-BE49-F238E27FC236}">
              <a16:creationId xmlns:a16="http://schemas.microsoft.com/office/drawing/2014/main" id="{F767D5C1-326B-4108-B8F3-9CF0E4398425}"/>
            </a:ext>
          </a:extLst>
        </xdr:cNvPr>
        <xdr:cNvPicPr>
          <a:picLocks noChangeAspect="1"/>
        </xdr:cNvPicPr>
      </xdr:nvPicPr>
      <xdr:blipFill>
        <a:blip xmlns:r="http://schemas.openxmlformats.org/officeDocument/2006/relationships" r:embed="rId2"/>
        <a:stretch>
          <a:fillRect/>
        </a:stretch>
      </xdr:blipFill>
      <xdr:spPr>
        <a:xfrm>
          <a:off x="91440" y="9696450"/>
          <a:ext cx="401692" cy="5350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0</xdr:col>
      <xdr:colOff>474980</xdr:colOff>
      <xdr:row>0</xdr:row>
      <xdr:rowOff>493394</xdr:rowOff>
    </xdr:to>
    <xdr:pic>
      <xdr:nvPicPr>
        <xdr:cNvPr id="2" name="Picture 1">
          <a:hlinkClick xmlns:r="http://schemas.openxmlformats.org/officeDocument/2006/relationships" r:id="rId1"/>
          <a:extLst>
            <a:ext uri="{FF2B5EF4-FFF2-40B4-BE49-F238E27FC236}">
              <a16:creationId xmlns:a16="http://schemas.microsoft.com/office/drawing/2014/main" id="{5031418F-EFAE-430E-A688-EA18958796E8}"/>
            </a:ext>
          </a:extLst>
        </xdr:cNvPr>
        <xdr:cNvPicPr>
          <a:picLocks noChangeAspect="1"/>
        </xdr:cNvPicPr>
      </xdr:nvPicPr>
      <xdr:blipFill>
        <a:blip xmlns:r="http://schemas.openxmlformats.org/officeDocument/2006/relationships" r:embed="rId2"/>
        <a:stretch>
          <a:fillRect/>
        </a:stretch>
      </xdr:blipFill>
      <xdr:spPr>
        <a:xfrm>
          <a:off x="45720" y="7620"/>
          <a:ext cx="415290" cy="483869"/>
        </a:xfrm>
        <a:prstGeom prst="rect">
          <a:avLst/>
        </a:prstGeom>
      </xdr:spPr>
    </xdr:pic>
    <xdr:clientData/>
  </xdr:twoCellAnchor>
  <xdr:twoCellAnchor editAs="oneCell">
    <xdr:from>
      <xdr:col>0</xdr:col>
      <xdr:colOff>47625</xdr:colOff>
      <xdr:row>0</xdr:row>
      <xdr:rowOff>9525</xdr:rowOff>
    </xdr:from>
    <xdr:to>
      <xdr:col>0</xdr:col>
      <xdr:colOff>474345</xdr:colOff>
      <xdr:row>0</xdr:row>
      <xdr:rowOff>479424</xdr:rowOff>
    </xdr:to>
    <xdr:pic>
      <xdr:nvPicPr>
        <xdr:cNvPr id="3" name="Picture 2">
          <a:hlinkClick xmlns:r="http://schemas.openxmlformats.org/officeDocument/2006/relationships" r:id="rId1"/>
          <a:extLst>
            <a:ext uri="{FF2B5EF4-FFF2-40B4-BE49-F238E27FC236}">
              <a16:creationId xmlns:a16="http://schemas.microsoft.com/office/drawing/2014/main" id="{12408769-05D9-4BAD-96A8-D4D14D3DD10B}"/>
            </a:ext>
          </a:extLst>
        </xdr:cNvPr>
        <xdr:cNvPicPr>
          <a:picLocks noChangeAspect="1"/>
        </xdr:cNvPicPr>
      </xdr:nvPicPr>
      <xdr:blipFill>
        <a:blip xmlns:r="http://schemas.openxmlformats.org/officeDocument/2006/relationships" r:embed="rId2"/>
        <a:stretch>
          <a:fillRect/>
        </a:stretch>
      </xdr:blipFill>
      <xdr:spPr>
        <a:xfrm>
          <a:off x="49530" y="11430"/>
          <a:ext cx="441960" cy="481964"/>
        </a:xfrm>
        <a:prstGeom prst="rect">
          <a:avLst/>
        </a:prstGeom>
      </xdr:spPr>
    </xdr:pic>
    <xdr:clientData/>
  </xdr:twoCellAnchor>
  <xdr:twoCellAnchor editAs="oneCell">
    <xdr:from>
      <xdr:col>0</xdr:col>
      <xdr:colOff>43815</xdr:colOff>
      <xdr:row>54</xdr:row>
      <xdr:rowOff>163830</xdr:rowOff>
    </xdr:from>
    <xdr:to>
      <xdr:col>0</xdr:col>
      <xdr:colOff>441697</xdr:colOff>
      <xdr:row>57</xdr:row>
      <xdr:rowOff>133060</xdr:rowOff>
    </xdr:to>
    <xdr:pic>
      <xdr:nvPicPr>
        <xdr:cNvPr id="4" name="Picture 3">
          <a:hlinkClick xmlns:r="http://schemas.openxmlformats.org/officeDocument/2006/relationships" r:id="rId1"/>
          <a:extLst>
            <a:ext uri="{FF2B5EF4-FFF2-40B4-BE49-F238E27FC236}">
              <a16:creationId xmlns:a16="http://schemas.microsoft.com/office/drawing/2014/main" id="{1887C3BA-787F-4987-8D40-55CCD720B913}"/>
            </a:ext>
          </a:extLst>
        </xdr:cNvPr>
        <xdr:cNvPicPr>
          <a:picLocks noChangeAspect="1"/>
        </xdr:cNvPicPr>
      </xdr:nvPicPr>
      <xdr:blipFill>
        <a:blip xmlns:r="http://schemas.openxmlformats.org/officeDocument/2006/relationships" r:embed="rId2"/>
        <a:stretch>
          <a:fillRect/>
        </a:stretch>
      </xdr:blipFill>
      <xdr:spPr>
        <a:xfrm>
          <a:off x="43815" y="10755630"/>
          <a:ext cx="401692" cy="5159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473140</xdr:rowOff>
    </xdr:to>
    <xdr:pic>
      <xdr:nvPicPr>
        <xdr:cNvPr id="2" name="Picture 1">
          <a:hlinkClick xmlns:r="http://schemas.openxmlformats.org/officeDocument/2006/relationships" r:id="rId1"/>
          <a:extLst>
            <a:ext uri="{FF2B5EF4-FFF2-40B4-BE49-F238E27FC236}">
              <a16:creationId xmlns:a16="http://schemas.microsoft.com/office/drawing/2014/main" id="{EE49426C-0FA2-4614-8E66-2D6FF10EAD0E}"/>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twoCellAnchor editAs="oneCell">
    <xdr:from>
      <xdr:col>0</xdr:col>
      <xdr:colOff>38100</xdr:colOff>
      <xdr:row>0</xdr:row>
      <xdr:rowOff>0</xdr:rowOff>
    </xdr:from>
    <xdr:to>
      <xdr:col>0</xdr:col>
      <xdr:colOff>457200</xdr:colOff>
      <xdr:row>0</xdr:row>
      <xdr:rowOff>473140</xdr:rowOff>
    </xdr:to>
    <xdr:pic>
      <xdr:nvPicPr>
        <xdr:cNvPr id="3" name="Picture 2">
          <a:hlinkClick xmlns:r="http://schemas.openxmlformats.org/officeDocument/2006/relationships" r:id="rId1"/>
          <a:extLst>
            <a:ext uri="{FF2B5EF4-FFF2-40B4-BE49-F238E27FC236}">
              <a16:creationId xmlns:a16="http://schemas.microsoft.com/office/drawing/2014/main" id="{A06834B1-887A-4DD0-AAF3-0F5955759431}"/>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twoCellAnchor editAs="oneCell">
    <xdr:from>
      <xdr:col>0</xdr:col>
      <xdr:colOff>87630</xdr:colOff>
      <xdr:row>42</xdr:row>
      <xdr:rowOff>0</xdr:rowOff>
    </xdr:from>
    <xdr:to>
      <xdr:col>0</xdr:col>
      <xdr:colOff>475987</xdr:colOff>
      <xdr:row>44</xdr:row>
      <xdr:rowOff>169255</xdr:rowOff>
    </xdr:to>
    <xdr:pic>
      <xdr:nvPicPr>
        <xdr:cNvPr id="4" name="Picture 3">
          <a:hlinkClick xmlns:r="http://schemas.openxmlformats.org/officeDocument/2006/relationships" r:id="rId1"/>
          <a:extLst>
            <a:ext uri="{FF2B5EF4-FFF2-40B4-BE49-F238E27FC236}">
              <a16:creationId xmlns:a16="http://schemas.microsoft.com/office/drawing/2014/main" id="{0A96751F-BB31-4622-9156-E75A63E7A963}"/>
            </a:ext>
          </a:extLst>
        </xdr:cNvPr>
        <xdr:cNvPicPr>
          <a:picLocks noChangeAspect="1"/>
        </xdr:cNvPicPr>
      </xdr:nvPicPr>
      <xdr:blipFill>
        <a:blip xmlns:r="http://schemas.openxmlformats.org/officeDocument/2006/relationships" r:embed="rId2"/>
        <a:stretch>
          <a:fillRect/>
        </a:stretch>
      </xdr:blipFill>
      <xdr:spPr>
        <a:xfrm>
          <a:off x="87630" y="8791575"/>
          <a:ext cx="388357" cy="5216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479425</xdr:rowOff>
    </xdr:to>
    <xdr:pic>
      <xdr:nvPicPr>
        <xdr:cNvPr id="2" name="Picture 1">
          <a:hlinkClick xmlns:r="http://schemas.openxmlformats.org/officeDocument/2006/relationships" r:id="rId1"/>
          <a:extLst>
            <a:ext uri="{FF2B5EF4-FFF2-40B4-BE49-F238E27FC236}">
              <a16:creationId xmlns:a16="http://schemas.microsoft.com/office/drawing/2014/main" id="{7B8D4053-AA07-492F-AF17-411F60527F97}"/>
            </a:ext>
          </a:extLst>
        </xdr:cNvPr>
        <xdr:cNvPicPr>
          <a:picLocks noChangeAspect="1"/>
        </xdr:cNvPicPr>
      </xdr:nvPicPr>
      <xdr:blipFill>
        <a:blip xmlns:r="http://schemas.openxmlformats.org/officeDocument/2006/relationships" r:embed="rId2"/>
        <a:stretch>
          <a:fillRect/>
        </a:stretch>
      </xdr:blipFill>
      <xdr:spPr>
        <a:xfrm>
          <a:off x="38100" y="0"/>
          <a:ext cx="419100" cy="491490"/>
        </a:xfrm>
        <a:prstGeom prst="rect">
          <a:avLst/>
        </a:prstGeom>
      </xdr:spPr>
    </xdr:pic>
    <xdr:clientData/>
  </xdr:twoCellAnchor>
  <xdr:twoCellAnchor editAs="oneCell">
    <xdr:from>
      <xdr:col>0</xdr:col>
      <xdr:colOff>38100</xdr:colOff>
      <xdr:row>0</xdr:row>
      <xdr:rowOff>0</xdr:rowOff>
    </xdr:from>
    <xdr:to>
      <xdr:col>0</xdr:col>
      <xdr:colOff>457200</xdr:colOff>
      <xdr:row>0</xdr:row>
      <xdr:rowOff>479425</xdr:rowOff>
    </xdr:to>
    <xdr:pic>
      <xdr:nvPicPr>
        <xdr:cNvPr id="3" name="Picture 2">
          <a:hlinkClick xmlns:r="http://schemas.openxmlformats.org/officeDocument/2006/relationships" r:id="rId1"/>
          <a:extLst>
            <a:ext uri="{FF2B5EF4-FFF2-40B4-BE49-F238E27FC236}">
              <a16:creationId xmlns:a16="http://schemas.microsoft.com/office/drawing/2014/main" id="{5F00FEAA-3AFC-43A0-87BB-10C1A92F8313}"/>
            </a:ext>
          </a:extLst>
        </xdr:cNvPr>
        <xdr:cNvPicPr>
          <a:picLocks noChangeAspect="1"/>
        </xdr:cNvPicPr>
      </xdr:nvPicPr>
      <xdr:blipFill>
        <a:blip xmlns:r="http://schemas.openxmlformats.org/officeDocument/2006/relationships" r:embed="rId2"/>
        <a:stretch>
          <a:fillRect/>
        </a:stretch>
      </xdr:blipFill>
      <xdr:spPr>
        <a:xfrm>
          <a:off x="38100" y="0"/>
          <a:ext cx="419100" cy="491490"/>
        </a:xfrm>
        <a:prstGeom prst="rect">
          <a:avLst/>
        </a:prstGeom>
      </xdr:spPr>
    </xdr:pic>
    <xdr:clientData/>
  </xdr:twoCellAnchor>
  <xdr:twoCellAnchor editAs="oneCell">
    <xdr:from>
      <xdr:col>0</xdr:col>
      <xdr:colOff>91440</xdr:colOff>
      <xdr:row>45</xdr:row>
      <xdr:rowOff>139065</xdr:rowOff>
    </xdr:from>
    <xdr:to>
      <xdr:col>0</xdr:col>
      <xdr:colOff>493132</xdr:colOff>
      <xdr:row>48</xdr:row>
      <xdr:rowOff>117820</xdr:rowOff>
    </xdr:to>
    <xdr:pic>
      <xdr:nvPicPr>
        <xdr:cNvPr id="5" name="Picture 4">
          <a:hlinkClick xmlns:r="http://schemas.openxmlformats.org/officeDocument/2006/relationships" r:id="rId1"/>
          <a:extLst>
            <a:ext uri="{FF2B5EF4-FFF2-40B4-BE49-F238E27FC236}">
              <a16:creationId xmlns:a16="http://schemas.microsoft.com/office/drawing/2014/main" id="{4EB05E52-DCC8-455F-951C-5ED130F86140}"/>
            </a:ext>
          </a:extLst>
        </xdr:cNvPr>
        <xdr:cNvPicPr>
          <a:picLocks noChangeAspect="1"/>
        </xdr:cNvPicPr>
      </xdr:nvPicPr>
      <xdr:blipFill>
        <a:blip xmlns:r="http://schemas.openxmlformats.org/officeDocument/2006/relationships" r:embed="rId2"/>
        <a:stretch>
          <a:fillRect/>
        </a:stretch>
      </xdr:blipFill>
      <xdr:spPr>
        <a:xfrm>
          <a:off x="91440" y="11540490"/>
          <a:ext cx="401692" cy="5254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478973</xdr:rowOff>
    </xdr:to>
    <xdr:pic>
      <xdr:nvPicPr>
        <xdr:cNvPr id="7" name="Picture 6">
          <a:hlinkClick xmlns:r="http://schemas.openxmlformats.org/officeDocument/2006/relationships" r:id="rId1"/>
          <a:extLst>
            <a:ext uri="{FF2B5EF4-FFF2-40B4-BE49-F238E27FC236}">
              <a16:creationId xmlns:a16="http://schemas.microsoft.com/office/drawing/2014/main" id="{CF9B10FA-B70E-4F80-938F-93495A7ABC16}"/>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479387</xdr:rowOff>
    </xdr:to>
    <xdr:pic>
      <xdr:nvPicPr>
        <xdr:cNvPr id="4" name="Picture 3">
          <a:hlinkClick xmlns:r="http://schemas.openxmlformats.org/officeDocument/2006/relationships" r:id="rId1"/>
          <a:extLst>
            <a:ext uri="{FF2B5EF4-FFF2-40B4-BE49-F238E27FC236}">
              <a16:creationId xmlns:a16="http://schemas.microsoft.com/office/drawing/2014/main" id="{16594704-C52C-4D45-967E-2CA6659B664F}"/>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491490</xdr:rowOff>
    </xdr:to>
    <xdr:pic>
      <xdr:nvPicPr>
        <xdr:cNvPr id="4" name="Picture 3">
          <a:hlinkClick xmlns:r="http://schemas.openxmlformats.org/officeDocument/2006/relationships" r:id="rId1"/>
          <a:extLst>
            <a:ext uri="{FF2B5EF4-FFF2-40B4-BE49-F238E27FC236}">
              <a16:creationId xmlns:a16="http://schemas.microsoft.com/office/drawing/2014/main" id="{F426A50F-D905-479A-A94D-9B6F897E657D}"/>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478155</xdr:rowOff>
    </xdr:to>
    <xdr:pic>
      <xdr:nvPicPr>
        <xdr:cNvPr id="2" name="Picture 1">
          <a:hlinkClick xmlns:r="http://schemas.openxmlformats.org/officeDocument/2006/relationships" r:id="rId1"/>
          <a:extLst>
            <a:ext uri="{FF2B5EF4-FFF2-40B4-BE49-F238E27FC236}">
              <a16:creationId xmlns:a16="http://schemas.microsoft.com/office/drawing/2014/main" id="{9D3EC7D5-E39E-4195-AD97-D5CC1C398385}"/>
            </a:ext>
          </a:extLst>
        </xdr:cNvPr>
        <xdr:cNvPicPr>
          <a:picLocks noChangeAspect="1"/>
        </xdr:cNvPicPr>
      </xdr:nvPicPr>
      <xdr:blipFill>
        <a:blip xmlns:r="http://schemas.openxmlformats.org/officeDocument/2006/relationships" r:embed="rId2"/>
        <a:stretch>
          <a:fillRect/>
        </a:stretch>
      </xdr:blipFill>
      <xdr:spPr>
        <a:xfrm>
          <a:off x="0" y="0"/>
          <a:ext cx="419100" cy="485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475205</xdr:rowOff>
    </xdr:to>
    <xdr:pic>
      <xdr:nvPicPr>
        <xdr:cNvPr id="3" name="Picture 2">
          <a:hlinkClick xmlns:r="http://schemas.openxmlformats.org/officeDocument/2006/relationships" r:id="rId1"/>
          <a:extLst>
            <a:ext uri="{FF2B5EF4-FFF2-40B4-BE49-F238E27FC236}">
              <a16:creationId xmlns:a16="http://schemas.microsoft.com/office/drawing/2014/main" id="{D8ABF2A3-0988-481C-88F7-B06099D1024F}"/>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290818</xdr:colOff>
      <xdr:row>11</xdr:row>
      <xdr:rowOff>19050</xdr:rowOff>
    </xdr:from>
    <xdr:to>
      <xdr:col>2</xdr:col>
      <xdr:colOff>704838</xdr:colOff>
      <xdr:row>11</xdr:row>
      <xdr:rowOff>470600</xdr:rowOff>
    </xdr:to>
    <xdr:pic>
      <xdr:nvPicPr>
        <xdr:cNvPr id="20" name="Picture 17">
          <a:hlinkClick xmlns:r="http://schemas.openxmlformats.org/officeDocument/2006/relationships" r:id="rId1"/>
          <a:extLst>
            <a:ext uri="{FF2B5EF4-FFF2-40B4-BE49-F238E27FC236}">
              <a16:creationId xmlns:a16="http://schemas.microsoft.com/office/drawing/2014/main" id="{217E6B17-FACC-4CF5-AA84-687F2D09BD7C}"/>
            </a:ext>
          </a:extLst>
        </xdr:cNvPr>
        <xdr:cNvPicPr>
          <a:picLocks noChangeAspect="1"/>
        </xdr:cNvPicPr>
      </xdr:nvPicPr>
      <xdr:blipFill>
        <a:blip xmlns:r="http://schemas.openxmlformats.org/officeDocument/2006/relationships" r:embed="rId2"/>
        <a:stretch>
          <a:fillRect/>
        </a:stretch>
      </xdr:blipFill>
      <xdr:spPr>
        <a:xfrm>
          <a:off x="4724273" y="5508914"/>
          <a:ext cx="417830" cy="455360"/>
        </a:xfrm>
        <a:prstGeom prst="rect">
          <a:avLst/>
        </a:prstGeom>
      </xdr:spPr>
    </xdr:pic>
    <xdr:clientData/>
  </xdr:twoCellAnchor>
  <xdr:twoCellAnchor editAs="oneCell">
    <xdr:from>
      <xdr:col>2</xdr:col>
      <xdr:colOff>290818</xdr:colOff>
      <xdr:row>12</xdr:row>
      <xdr:rowOff>28575</xdr:rowOff>
    </xdr:from>
    <xdr:to>
      <xdr:col>2</xdr:col>
      <xdr:colOff>704838</xdr:colOff>
      <xdr:row>12</xdr:row>
      <xdr:rowOff>483935</xdr:rowOff>
    </xdr:to>
    <xdr:pic>
      <xdr:nvPicPr>
        <xdr:cNvPr id="18" name="Picture 18">
          <a:hlinkClick xmlns:r="http://schemas.openxmlformats.org/officeDocument/2006/relationships" r:id="rId3"/>
          <a:extLst>
            <a:ext uri="{FF2B5EF4-FFF2-40B4-BE49-F238E27FC236}">
              <a16:creationId xmlns:a16="http://schemas.microsoft.com/office/drawing/2014/main" id="{CCBDAF7A-75A0-4F2C-A8D0-FB1B7E102CF2}"/>
            </a:ext>
          </a:extLst>
        </xdr:cNvPr>
        <xdr:cNvPicPr>
          <a:picLocks noChangeAspect="1"/>
        </xdr:cNvPicPr>
      </xdr:nvPicPr>
      <xdr:blipFill>
        <a:blip xmlns:r="http://schemas.openxmlformats.org/officeDocument/2006/relationships" r:embed="rId2"/>
        <a:stretch>
          <a:fillRect/>
        </a:stretch>
      </xdr:blipFill>
      <xdr:spPr>
        <a:xfrm>
          <a:off x="4724273" y="6020666"/>
          <a:ext cx="417830" cy="457265"/>
        </a:xfrm>
        <a:prstGeom prst="rect">
          <a:avLst/>
        </a:prstGeom>
      </xdr:spPr>
    </xdr:pic>
    <xdr:clientData/>
  </xdr:twoCellAnchor>
  <xdr:twoCellAnchor editAs="oneCell">
    <xdr:from>
      <xdr:col>2</xdr:col>
      <xdr:colOff>290183</xdr:colOff>
      <xdr:row>13</xdr:row>
      <xdr:rowOff>9525</xdr:rowOff>
    </xdr:from>
    <xdr:to>
      <xdr:col>2</xdr:col>
      <xdr:colOff>705473</xdr:colOff>
      <xdr:row>13</xdr:row>
      <xdr:rowOff>479490</xdr:rowOff>
    </xdr:to>
    <xdr:pic>
      <xdr:nvPicPr>
        <xdr:cNvPr id="17" name="Picture 19">
          <a:hlinkClick xmlns:r="http://schemas.openxmlformats.org/officeDocument/2006/relationships" r:id="rId4"/>
          <a:extLst>
            <a:ext uri="{FF2B5EF4-FFF2-40B4-BE49-F238E27FC236}">
              <a16:creationId xmlns:a16="http://schemas.microsoft.com/office/drawing/2014/main" id="{B044EC9D-046F-4363-904A-67BB1F61A481}"/>
            </a:ext>
          </a:extLst>
        </xdr:cNvPr>
        <xdr:cNvPicPr>
          <a:picLocks noChangeAspect="1"/>
        </xdr:cNvPicPr>
      </xdr:nvPicPr>
      <xdr:blipFill>
        <a:blip xmlns:r="http://schemas.openxmlformats.org/officeDocument/2006/relationships" r:embed="rId2"/>
        <a:stretch>
          <a:fillRect/>
        </a:stretch>
      </xdr:blipFill>
      <xdr:spPr>
        <a:xfrm>
          <a:off x="4723638" y="6503843"/>
          <a:ext cx="419100" cy="468060"/>
        </a:xfrm>
        <a:prstGeom prst="rect">
          <a:avLst/>
        </a:prstGeom>
      </xdr:spPr>
    </xdr:pic>
    <xdr:clientData/>
  </xdr:twoCellAnchor>
  <xdr:oneCellAnchor>
    <xdr:from>
      <xdr:col>2</xdr:col>
      <xdr:colOff>287008</xdr:colOff>
      <xdr:row>2</xdr:row>
      <xdr:rowOff>19050</xdr:rowOff>
    </xdr:from>
    <xdr:ext cx="425450" cy="468695"/>
    <xdr:pic>
      <xdr:nvPicPr>
        <xdr:cNvPr id="29" name="Picture 21">
          <a:hlinkClick xmlns:r="http://schemas.openxmlformats.org/officeDocument/2006/relationships" r:id="rId5"/>
          <a:extLst>
            <a:ext uri="{FF2B5EF4-FFF2-40B4-BE49-F238E27FC236}">
              <a16:creationId xmlns:a16="http://schemas.microsoft.com/office/drawing/2014/main" id="{CD9D1389-904A-4EBB-B380-2AC8EA200B85}"/>
            </a:ext>
          </a:extLst>
        </xdr:cNvPr>
        <xdr:cNvPicPr>
          <a:picLocks noChangeAspect="1"/>
        </xdr:cNvPicPr>
      </xdr:nvPicPr>
      <xdr:blipFill>
        <a:blip xmlns:r="http://schemas.openxmlformats.org/officeDocument/2006/relationships" r:embed="rId2"/>
        <a:stretch>
          <a:fillRect/>
        </a:stretch>
      </xdr:blipFill>
      <xdr:spPr>
        <a:xfrm>
          <a:off x="4720463" y="486641"/>
          <a:ext cx="425450" cy="468695"/>
        </a:xfrm>
        <a:prstGeom prst="rect">
          <a:avLst/>
        </a:prstGeom>
      </xdr:spPr>
    </xdr:pic>
    <xdr:clientData/>
  </xdr:oneCellAnchor>
  <xdr:oneCellAnchor>
    <xdr:from>
      <xdr:col>2</xdr:col>
      <xdr:colOff>290183</xdr:colOff>
      <xdr:row>4</xdr:row>
      <xdr:rowOff>19050</xdr:rowOff>
    </xdr:from>
    <xdr:ext cx="419100" cy="462345"/>
    <xdr:pic>
      <xdr:nvPicPr>
        <xdr:cNvPr id="27" name="Picture 13">
          <a:hlinkClick xmlns:r="http://schemas.openxmlformats.org/officeDocument/2006/relationships" r:id="rId6"/>
          <a:extLst>
            <a:ext uri="{FF2B5EF4-FFF2-40B4-BE49-F238E27FC236}">
              <a16:creationId xmlns:a16="http://schemas.microsoft.com/office/drawing/2014/main" id="{4738C89D-134E-474D-A4A8-89DB6C45F6D1}"/>
            </a:ext>
          </a:extLst>
        </xdr:cNvPr>
        <xdr:cNvPicPr>
          <a:picLocks noChangeAspect="1"/>
        </xdr:cNvPicPr>
      </xdr:nvPicPr>
      <xdr:blipFill>
        <a:blip xmlns:r="http://schemas.openxmlformats.org/officeDocument/2006/relationships" r:embed="rId2"/>
        <a:stretch>
          <a:fillRect/>
        </a:stretch>
      </xdr:blipFill>
      <xdr:spPr>
        <a:xfrm>
          <a:off x="4723638" y="1491095"/>
          <a:ext cx="419100" cy="462345"/>
        </a:xfrm>
        <a:prstGeom prst="rect">
          <a:avLst/>
        </a:prstGeom>
      </xdr:spPr>
    </xdr:pic>
    <xdr:clientData/>
  </xdr:oneCellAnchor>
  <xdr:oneCellAnchor>
    <xdr:from>
      <xdr:col>2</xdr:col>
      <xdr:colOff>287008</xdr:colOff>
      <xdr:row>3</xdr:row>
      <xdr:rowOff>9525</xdr:rowOff>
    </xdr:from>
    <xdr:ext cx="425450" cy="462345"/>
    <xdr:pic>
      <xdr:nvPicPr>
        <xdr:cNvPr id="28" name="Picture 25">
          <a:hlinkClick xmlns:r="http://schemas.openxmlformats.org/officeDocument/2006/relationships" r:id="rId7"/>
          <a:extLst>
            <a:ext uri="{FF2B5EF4-FFF2-40B4-BE49-F238E27FC236}">
              <a16:creationId xmlns:a16="http://schemas.microsoft.com/office/drawing/2014/main" id="{471389F9-9322-4DA4-B6EB-4508EF0DD2A7}"/>
            </a:ext>
          </a:extLst>
        </xdr:cNvPr>
        <xdr:cNvPicPr>
          <a:picLocks noChangeAspect="1"/>
        </xdr:cNvPicPr>
      </xdr:nvPicPr>
      <xdr:blipFill>
        <a:blip xmlns:r="http://schemas.openxmlformats.org/officeDocument/2006/relationships" r:embed="rId2"/>
        <a:stretch>
          <a:fillRect/>
        </a:stretch>
      </xdr:blipFill>
      <xdr:spPr>
        <a:xfrm>
          <a:off x="4720463" y="979343"/>
          <a:ext cx="425450" cy="462345"/>
        </a:xfrm>
        <a:prstGeom prst="rect">
          <a:avLst/>
        </a:prstGeom>
      </xdr:spPr>
    </xdr:pic>
    <xdr:clientData/>
  </xdr:oneCellAnchor>
  <xdr:twoCellAnchor editAs="oneCell">
    <xdr:from>
      <xdr:col>2</xdr:col>
      <xdr:colOff>290183</xdr:colOff>
      <xdr:row>28</xdr:row>
      <xdr:rowOff>28575</xdr:rowOff>
    </xdr:from>
    <xdr:to>
      <xdr:col>2</xdr:col>
      <xdr:colOff>705473</xdr:colOff>
      <xdr:row>28</xdr:row>
      <xdr:rowOff>483935</xdr:rowOff>
    </xdr:to>
    <xdr:pic>
      <xdr:nvPicPr>
        <xdr:cNvPr id="3" name="Picture 9">
          <a:hlinkClick xmlns:r="http://schemas.openxmlformats.org/officeDocument/2006/relationships" r:id="rId8"/>
          <a:extLst>
            <a:ext uri="{FF2B5EF4-FFF2-40B4-BE49-F238E27FC236}">
              <a16:creationId xmlns:a16="http://schemas.microsoft.com/office/drawing/2014/main" id="{A6243A61-31AA-44B8-BABF-EB1E8929B6F0}"/>
            </a:ext>
          </a:extLst>
        </xdr:cNvPr>
        <xdr:cNvPicPr>
          <a:picLocks noChangeAspect="1"/>
        </xdr:cNvPicPr>
      </xdr:nvPicPr>
      <xdr:blipFill>
        <a:blip xmlns:r="http://schemas.openxmlformats.org/officeDocument/2006/relationships" r:embed="rId2"/>
        <a:stretch>
          <a:fillRect/>
        </a:stretch>
      </xdr:blipFill>
      <xdr:spPr>
        <a:xfrm>
          <a:off x="4723638" y="14056302"/>
          <a:ext cx="419100" cy="457265"/>
        </a:xfrm>
        <a:prstGeom prst="rect">
          <a:avLst/>
        </a:prstGeom>
      </xdr:spPr>
    </xdr:pic>
    <xdr:clientData/>
  </xdr:twoCellAnchor>
  <xdr:twoCellAnchor editAs="oneCell">
    <xdr:from>
      <xdr:col>2</xdr:col>
      <xdr:colOff>290818</xdr:colOff>
      <xdr:row>29</xdr:row>
      <xdr:rowOff>19050</xdr:rowOff>
    </xdr:from>
    <xdr:to>
      <xdr:col>2</xdr:col>
      <xdr:colOff>704838</xdr:colOff>
      <xdr:row>29</xdr:row>
      <xdr:rowOff>470600</xdr:rowOff>
    </xdr:to>
    <xdr:pic>
      <xdr:nvPicPr>
        <xdr:cNvPr id="2" name="Picture 10">
          <a:hlinkClick xmlns:r="http://schemas.openxmlformats.org/officeDocument/2006/relationships" r:id="rId9"/>
          <a:extLst>
            <a:ext uri="{FF2B5EF4-FFF2-40B4-BE49-F238E27FC236}">
              <a16:creationId xmlns:a16="http://schemas.microsoft.com/office/drawing/2014/main" id="{6009C983-C6C6-46F4-9A66-AA880C637A6F}"/>
            </a:ext>
          </a:extLst>
        </xdr:cNvPr>
        <xdr:cNvPicPr>
          <a:picLocks noChangeAspect="1"/>
        </xdr:cNvPicPr>
      </xdr:nvPicPr>
      <xdr:blipFill>
        <a:blip xmlns:r="http://schemas.openxmlformats.org/officeDocument/2006/relationships" r:embed="rId2"/>
        <a:stretch>
          <a:fillRect/>
        </a:stretch>
      </xdr:blipFill>
      <xdr:spPr>
        <a:xfrm>
          <a:off x="4724273" y="14549005"/>
          <a:ext cx="417830" cy="455360"/>
        </a:xfrm>
        <a:prstGeom prst="rect">
          <a:avLst/>
        </a:prstGeom>
      </xdr:spPr>
    </xdr:pic>
    <xdr:clientData/>
  </xdr:twoCellAnchor>
  <xdr:twoCellAnchor editAs="oneCell">
    <xdr:from>
      <xdr:col>2</xdr:col>
      <xdr:colOff>271226</xdr:colOff>
      <xdr:row>8</xdr:row>
      <xdr:rowOff>7144</xdr:rowOff>
    </xdr:from>
    <xdr:to>
      <xdr:col>2</xdr:col>
      <xdr:colOff>686797</xdr:colOff>
      <xdr:row>8</xdr:row>
      <xdr:rowOff>441049</xdr:rowOff>
    </xdr:to>
    <xdr:pic>
      <xdr:nvPicPr>
        <xdr:cNvPr id="33" name="Picture 1">
          <a:hlinkClick xmlns:r="http://schemas.openxmlformats.org/officeDocument/2006/relationships" r:id="rId10"/>
          <a:extLst>
            <a:ext uri="{FF2B5EF4-FFF2-40B4-BE49-F238E27FC236}">
              <a16:creationId xmlns:a16="http://schemas.microsoft.com/office/drawing/2014/main" id="{230B0009-83C8-416E-BBA6-6AEB96E6277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4709876" y="2493169"/>
          <a:ext cx="413666" cy="432000"/>
        </a:xfrm>
        <a:prstGeom prst="rect">
          <a:avLst/>
        </a:prstGeom>
        <a:solidFill>
          <a:srgbClr val="12AAFF"/>
        </a:solidFill>
      </xdr:spPr>
    </xdr:pic>
    <xdr:clientData/>
  </xdr:twoCellAnchor>
  <xdr:oneCellAnchor>
    <xdr:from>
      <xdr:col>2</xdr:col>
      <xdr:colOff>253871</xdr:colOff>
      <xdr:row>8</xdr:row>
      <xdr:rowOff>499621</xdr:rowOff>
    </xdr:from>
    <xdr:ext cx="491725" cy="511903"/>
    <xdr:pic>
      <xdr:nvPicPr>
        <xdr:cNvPr id="140" name="Picture 2">
          <a:hlinkClick xmlns:r="http://schemas.openxmlformats.org/officeDocument/2006/relationships" r:id="rId12"/>
          <a:extLst>
            <a:ext uri="{FF2B5EF4-FFF2-40B4-BE49-F238E27FC236}">
              <a16:creationId xmlns:a16="http://schemas.microsoft.com/office/drawing/2014/main" id="{ADABBAE1-C065-4202-BA7C-07CCCF6219A6}"/>
            </a:ext>
          </a:extLst>
        </xdr:cNvPr>
        <xdr:cNvPicPr>
          <a:picLocks noChangeAspect="1"/>
        </xdr:cNvPicPr>
      </xdr:nvPicPr>
      <xdr:blipFill>
        <a:blip xmlns:r="http://schemas.openxmlformats.org/officeDocument/2006/relationships" r:embed="rId13"/>
        <a:stretch>
          <a:fillRect/>
        </a:stretch>
      </xdr:blipFill>
      <xdr:spPr>
        <a:xfrm>
          <a:off x="4684357" y="2486264"/>
          <a:ext cx="491725" cy="513796"/>
        </a:xfrm>
        <a:prstGeom prst="rect">
          <a:avLst/>
        </a:prstGeom>
      </xdr:spPr>
    </xdr:pic>
    <xdr:clientData/>
  </xdr:oneCellAnchor>
  <xdr:twoCellAnchor editAs="oneCell">
    <xdr:from>
      <xdr:col>2</xdr:col>
      <xdr:colOff>215123</xdr:colOff>
      <xdr:row>9</xdr:row>
      <xdr:rowOff>0</xdr:rowOff>
    </xdr:from>
    <xdr:to>
      <xdr:col>2</xdr:col>
      <xdr:colOff>780533</xdr:colOff>
      <xdr:row>10</xdr:row>
      <xdr:rowOff>225</xdr:rowOff>
    </xdr:to>
    <xdr:pic>
      <xdr:nvPicPr>
        <xdr:cNvPr id="151" name="Picture 5">
          <a:hlinkClick xmlns:r="http://schemas.openxmlformats.org/officeDocument/2006/relationships" r:id="rId14"/>
          <a:extLst>
            <a:ext uri="{FF2B5EF4-FFF2-40B4-BE49-F238E27FC236}">
              <a16:creationId xmlns:a16="http://schemas.microsoft.com/office/drawing/2014/main" id="{D6A15C63-849D-46BC-87F5-7A408917E42D}"/>
            </a:ext>
          </a:extLst>
        </xdr:cNvPr>
        <xdr:cNvPicPr>
          <a:picLocks noChangeAspect="1"/>
        </xdr:cNvPicPr>
      </xdr:nvPicPr>
      <xdr:blipFill>
        <a:blip xmlns:r="http://schemas.openxmlformats.org/officeDocument/2006/relationships" r:embed="rId15"/>
        <a:stretch>
          <a:fillRect/>
        </a:stretch>
      </xdr:blipFill>
      <xdr:spPr>
        <a:xfrm>
          <a:off x="4645609" y="2975559"/>
          <a:ext cx="569220" cy="499646"/>
        </a:xfrm>
        <a:prstGeom prst="rect">
          <a:avLst/>
        </a:prstGeom>
      </xdr:spPr>
    </xdr:pic>
    <xdr:clientData/>
  </xdr:twoCellAnchor>
  <xdr:twoCellAnchor editAs="oneCell">
    <xdr:from>
      <xdr:col>2</xdr:col>
      <xdr:colOff>197066</xdr:colOff>
      <xdr:row>9</xdr:row>
      <xdr:rowOff>454410</xdr:rowOff>
    </xdr:from>
    <xdr:to>
      <xdr:col>2</xdr:col>
      <xdr:colOff>780611</xdr:colOff>
      <xdr:row>10</xdr:row>
      <xdr:rowOff>417585</xdr:rowOff>
    </xdr:to>
    <xdr:pic>
      <xdr:nvPicPr>
        <xdr:cNvPr id="36" name="Picture 8">
          <a:hlinkClick xmlns:r="http://schemas.openxmlformats.org/officeDocument/2006/relationships" r:id="rId16"/>
          <a:extLst>
            <a:ext uri="{FF2B5EF4-FFF2-40B4-BE49-F238E27FC236}">
              <a16:creationId xmlns:a16="http://schemas.microsoft.com/office/drawing/2014/main" id="{4C974DAA-C0C1-439E-95D8-54A3225396FA}"/>
            </a:ext>
          </a:extLst>
        </xdr:cNvPr>
        <xdr:cNvPicPr>
          <a:picLocks noChangeAspect="1"/>
        </xdr:cNvPicPr>
      </xdr:nvPicPr>
      <xdr:blipFill>
        <a:blip xmlns:r="http://schemas.openxmlformats.org/officeDocument/2006/relationships" r:embed="rId17"/>
        <a:stretch>
          <a:fillRect/>
        </a:stretch>
      </xdr:blipFill>
      <xdr:spPr>
        <a:xfrm>
          <a:off x="4635716" y="3445260"/>
          <a:ext cx="581640" cy="468000"/>
        </a:xfrm>
        <a:prstGeom prst="rect">
          <a:avLst/>
        </a:prstGeom>
      </xdr:spPr>
    </xdr:pic>
    <xdr:clientData/>
  </xdr:twoCellAnchor>
  <xdr:oneCellAnchor>
    <xdr:from>
      <xdr:col>2</xdr:col>
      <xdr:colOff>290183</xdr:colOff>
      <xdr:row>25</xdr:row>
      <xdr:rowOff>19050</xdr:rowOff>
    </xdr:from>
    <xdr:ext cx="419100" cy="468695"/>
    <xdr:pic>
      <xdr:nvPicPr>
        <xdr:cNvPr id="7" name="Picture 20">
          <a:hlinkClick xmlns:r="http://schemas.openxmlformats.org/officeDocument/2006/relationships" r:id="rId18"/>
          <a:extLst>
            <a:ext uri="{FF2B5EF4-FFF2-40B4-BE49-F238E27FC236}">
              <a16:creationId xmlns:a16="http://schemas.microsoft.com/office/drawing/2014/main" id="{63487160-9C89-4622-AD56-0933EB9D8DE7}"/>
            </a:ext>
          </a:extLst>
        </xdr:cNvPr>
        <xdr:cNvPicPr>
          <a:picLocks noChangeAspect="1"/>
        </xdr:cNvPicPr>
      </xdr:nvPicPr>
      <xdr:blipFill>
        <a:blip xmlns:r="http://schemas.openxmlformats.org/officeDocument/2006/relationships" r:embed="rId2"/>
        <a:stretch>
          <a:fillRect/>
        </a:stretch>
      </xdr:blipFill>
      <xdr:spPr>
        <a:xfrm>
          <a:off x="4723638" y="12540095"/>
          <a:ext cx="419100" cy="468695"/>
        </a:xfrm>
        <a:prstGeom prst="rect">
          <a:avLst/>
        </a:prstGeom>
      </xdr:spPr>
    </xdr:pic>
    <xdr:clientData/>
  </xdr:oneCellAnchor>
  <xdr:oneCellAnchor>
    <xdr:from>
      <xdr:col>2</xdr:col>
      <xdr:colOff>290183</xdr:colOff>
      <xdr:row>26</xdr:row>
      <xdr:rowOff>19050</xdr:rowOff>
    </xdr:from>
    <xdr:ext cx="419100" cy="468695"/>
    <xdr:pic>
      <xdr:nvPicPr>
        <xdr:cNvPr id="6" name="Picture 20">
          <a:hlinkClick xmlns:r="http://schemas.openxmlformats.org/officeDocument/2006/relationships" r:id="rId19"/>
          <a:extLst>
            <a:ext uri="{FF2B5EF4-FFF2-40B4-BE49-F238E27FC236}">
              <a16:creationId xmlns:a16="http://schemas.microsoft.com/office/drawing/2014/main" id="{6A03FED0-5BE7-4D62-81F3-9DFD3245AAE6}"/>
            </a:ext>
          </a:extLst>
        </xdr:cNvPr>
        <xdr:cNvPicPr>
          <a:picLocks noChangeAspect="1"/>
        </xdr:cNvPicPr>
      </xdr:nvPicPr>
      <xdr:blipFill>
        <a:blip xmlns:r="http://schemas.openxmlformats.org/officeDocument/2006/relationships" r:embed="rId2"/>
        <a:stretch>
          <a:fillRect/>
        </a:stretch>
      </xdr:blipFill>
      <xdr:spPr>
        <a:xfrm>
          <a:off x="4723638" y="13042323"/>
          <a:ext cx="419100" cy="468695"/>
        </a:xfrm>
        <a:prstGeom prst="rect">
          <a:avLst/>
        </a:prstGeom>
      </xdr:spPr>
    </xdr:pic>
    <xdr:clientData/>
  </xdr:oneCellAnchor>
  <xdr:twoCellAnchor editAs="oneCell">
    <xdr:from>
      <xdr:col>2</xdr:col>
      <xdr:colOff>290183</xdr:colOff>
      <xdr:row>17</xdr:row>
      <xdr:rowOff>392906</xdr:rowOff>
    </xdr:from>
    <xdr:to>
      <xdr:col>2</xdr:col>
      <xdr:colOff>705473</xdr:colOff>
      <xdr:row>18</xdr:row>
      <xdr:rowOff>363104</xdr:rowOff>
    </xdr:to>
    <xdr:pic>
      <xdr:nvPicPr>
        <xdr:cNvPr id="13" name="Picture 19">
          <a:hlinkClick xmlns:r="http://schemas.openxmlformats.org/officeDocument/2006/relationships" r:id="rId20"/>
          <a:extLst>
            <a:ext uri="{FF2B5EF4-FFF2-40B4-BE49-F238E27FC236}">
              <a16:creationId xmlns:a16="http://schemas.microsoft.com/office/drawing/2014/main" id="{81EDC639-FD08-447E-986A-E6CB7DBC9A93}"/>
            </a:ext>
          </a:extLst>
        </xdr:cNvPr>
        <xdr:cNvPicPr>
          <a:picLocks noChangeAspect="1"/>
        </xdr:cNvPicPr>
      </xdr:nvPicPr>
      <xdr:blipFill>
        <a:blip xmlns:r="http://schemas.openxmlformats.org/officeDocument/2006/relationships" r:embed="rId2"/>
        <a:stretch>
          <a:fillRect/>
        </a:stretch>
      </xdr:blipFill>
      <xdr:spPr>
        <a:xfrm>
          <a:off x="4723638" y="8896133"/>
          <a:ext cx="419100" cy="471213"/>
        </a:xfrm>
        <a:prstGeom prst="rect">
          <a:avLst/>
        </a:prstGeom>
      </xdr:spPr>
    </xdr:pic>
    <xdr:clientData/>
  </xdr:twoCellAnchor>
  <xdr:oneCellAnchor>
    <xdr:from>
      <xdr:col>2</xdr:col>
      <xdr:colOff>286056</xdr:colOff>
      <xdr:row>6</xdr:row>
      <xdr:rowOff>19050</xdr:rowOff>
    </xdr:from>
    <xdr:ext cx="427355" cy="459170"/>
    <xdr:pic>
      <xdr:nvPicPr>
        <xdr:cNvPr id="19" name="Picture 17">
          <a:hlinkClick xmlns:r="http://schemas.openxmlformats.org/officeDocument/2006/relationships" r:id="rId21"/>
          <a:extLst>
            <a:ext uri="{FF2B5EF4-FFF2-40B4-BE49-F238E27FC236}">
              <a16:creationId xmlns:a16="http://schemas.microsoft.com/office/drawing/2014/main" id="{13F9FE02-CD12-49CA-843E-136E4CF881AA}"/>
            </a:ext>
          </a:extLst>
        </xdr:cNvPr>
        <xdr:cNvPicPr>
          <a:picLocks noChangeAspect="1"/>
        </xdr:cNvPicPr>
      </xdr:nvPicPr>
      <xdr:blipFill>
        <a:blip xmlns:r="http://schemas.openxmlformats.org/officeDocument/2006/relationships" r:embed="rId2"/>
        <a:stretch>
          <a:fillRect/>
        </a:stretch>
      </xdr:blipFill>
      <xdr:spPr>
        <a:xfrm>
          <a:off x="4719511" y="5006686"/>
          <a:ext cx="427355" cy="459170"/>
        </a:xfrm>
        <a:prstGeom prst="rect">
          <a:avLst/>
        </a:prstGeom>
      </xdr:spPr>
    </xdr:pic>
    <xdr:clientData/>
  </xdr:oneCellAnchor>
  <xdr:twoCellAnchor editAs="oneCell">
    <xdr:from>
      <xdr:col>2</xdr:col>
      <xdr:colOff>320272</xdr:colOff>
      <xdr:row>15</xdr:row>
      <xdr:rowOff>476250</xdr:rowOff>
    </xdr:from>
    <xdr:to>
      <xdr:col>2</xdr:col>
      <xdr:colOff>683004</xdr:colOff>
      <xdr:row>16</xdr:row>
      <xdr:rowOff>307389</xdr:rowOff>
    </xdr:to>
    <xdr:pic>
      <xdr:nvPicPr>
        <xdr:cNvPr id="14" name="Graphic 267">
          <a:hlinkClick xmlns:r="http://schemas.openxmlformats.org/officeDocument/2006/relationships" r:id="rId22"/>
          <a:extLst>
            <a:ext uri="{FF2B5EF4-FFF2-40B4-BE49-F238E27FC236}">
              <a16:creationId xmlns:a16="http://schemas.microsoft.com/office/drawing/2014/main" id="{40E14647-1A7A-F86F-CBAA-583A9021963D}"/>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4753727" y="7975023"/>
          <a:ext cx="358922" cy="339774"/>
        </a:xfrm>
        <a:prstGeom prst="rect">
          <a:avLst/>
        </a:prstGeom>
      </xdr:spPr>
    </xdr:pic>
    <xdr:clientData/>
  </xdr:twoCellAnchor>
  <xdr:twoCellAnchor editAs="oneCell">
    <xdr:from>
      <xdr:col>2</xdr:col>
      <xdr:colOff>275677</xdr:colOff>
      <xdr:row>16</xdr:row>
      <xdr:rowOff>337038</xdr:rowOff>
    </xdr:from>
    <xdr:to>
      <xdr:col>2</xdr:col>
      <xdr:colOff>725694</xdr:colOff>
      <xdr:row>17</xdr:row>
      <xdr:rowOff>279006</xdr:rowOff>
    </xdr:to>
    <xdr:pic>
      <xdr:nvPicPr>
        <xdr:cNvPr id="15" name="Graphic 82">
          <a:hlinkClick xmlns:r="http://schemas.openxmlformats.org/officeDocument/2006/relationships" r:id="rId25"/>
          <a:extLst>
            <a:ext uri="{FF2B5EF4-FFF2-40B4-BE49-F238E27FC236}">
              <a16:creationId xmlns:a16="http://schemas.microsoft.com/office/drawing/2014/main" id="{CE279EB9-8DB5-2749-0B22-532F475A94D3}"/>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4709132" y="8338038"/>
          <a:ext cx="448112" cy="448698"/>
        </a:xfrm>
        <a:prstGeom prst="rect">
          <a:avLst/>
        </a:prstGeom>
      </xdr:spPr>
    </xdr:pic>
    <xdr:clientData/>
  </xdr:twoCellAnchor>
  <xdr:twoCellAnchor editAs="oneCell">
    <xdr:from>
      <xdr:col>2</xdr:col>
      <xdr:colOff>320272</xdr:colOff>
      <xdr:row>22</xdr:row>
      <xdr:rowOff>32056</xdr:rowOff>
    </xdr:from>
    <xdr:to>
      <xdr:col>2</xdr:col>
      <xdr:colOff>683004</xdr:colOff>
      <xdr:row>22</xdr:row>
      <xdr:rowOff>369730</xdr:rowOff>
    </xdr:to>
    <xdr:pic>
      <xdr:nvPicPr>
        <xdr:cNvPr id="10" name="Graphic 267">
          <a:hlinkClick xmlns:r="http://schemas.openxmlformats.org/officeDocument/2006/relationships" r:id="rId28"/>
          <a:extLst>
            <a:ext uri="{FF2B5EF4-FFF2-40B4-BE49-F238E27FC236}">
              <a16:creationId xmlns:a16="http://schemas.microsoft.com/office/drawing/2014/main" id="{FB5DA272-E891-4996-8952-90CDBA724282}"/>
            </a:ext>
          </a:extLst>
        </xdr:cNvPr>
        <xdr:cNvPicPr>
          <a:picLocks noChangeAspect="1"/>
        </xdr:cNvPicPr>
      </xdr:nvPicPr>
      <xdr:blipFill>
        <a:blip xmlns:r="http://schemas.openxmlformats.org/officeDocument/2006/relationships" r:embed="rId29">
          <a:extLst>
            <a:ext uri="{96DAC541-7B7A-43D3-8B79-37D633B846F1}">
              <asvg:svgBlip xmlns:asvg="http://schemas.microsoft.com/office/drawing/2016/SVG/main" r:embed="rId30"/>
            </a:ext>
          </a:extLst>
        </a:blip>
        <a:stretch>
          <a:fillRect/>
        </a:stretch>
      </xdr:blipFill>
      <xdr:spPr>
        <a:xfrm>
          <a:off x="4753727" y="11046420"/>
          <a:ext cx="358922" cy="339579"/>
        </a:xfrm>
        <a:prstGeom prst="rect">
          <a:avLst/>
        </a:prstGeom>
      </xdr:spPr>
    </xdr:pic>
    <xdr:clientData/>
  </xdr:twoCellAnchor>
  <xdr:twoCellAnchor editAs="oneCell">
    <xdr:from>
      <xdr:col>2</xdr:col>
      <xdr:colOff>275677</xdr:colOff>
      <xdr:row>22</xdr:row>
      <xdr:rowOff>432289</xdr:rowOff>
    </xdr:from>
    <xdr:to>
      <xdr:col>2</xdr:col>
      <xdr:colOff>725694</xdr:colOff>
      <xdr:row>23</xdr:row>
      <xdr:rowOff>364732</xdr:rowOff>
    </xdr:to>
    <xdr:pic>
      <xdr:nvPicPr>
        <xdr:cNvPr id="9" name="Graphic 82">
          <a:hlinkClick xmlns:r="http://schemas.openxmlformats.org/officeDocument/2006/relationships" r:id="rId31"/>
          <a:extLst>
            <a:ext uri="{FF2B5EF4-FFF2-40B4-BE49-F238E27FC236}">
              <a16:creationId xmlns:a16="http://schemas.microsoft.com/office/drawing/2014/main" id="{90DDB059-88BD-4E51-A9A3-828D5119F75B}"/>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4709132" y="11446653"/>
          <a:ext cx="448112" cy="433458"/>
        </a:xfrm>
        <a:prstGeom prst="rect">
          <a:avLst/>
        </a:prstGeom>
      </xdr:spPr>
    </xdr:pic>
    <xdr:clientData/>
  </xdr:twoCellAnchor>
  <xdr:twoCellAnchor editAs="oneCell">
    <xdr:from>
      <xdr:col>2</xdr:col>
      <xdr:colOff>353195</xdr:colOff>
      <xdr:row>18</xdr:row>
      <xdr:rowOff>490903</xdr:rowOff>
    </xdr:from>
    <xdr:to>
      <xdr:col>2</xdr:col>
      <xdr:colOff>648177</xdr:colOff>
      <xdr:row>19</xdr:row>
      <xdr:rowOff>435971</xdr:rowOff>
    </xdr:to>
    <xdr:pic>
      <xdr:nvPicPr>
        <xdr:cNvPr id="12" name="Picture 22" descr="Icon&#10;&#10;Description automatically generated">
          <a:hlinkClick xmlns:r="http://schemas.openxmlformats.org/officeDocument/2006/relationships" r:id="rId34"/>
          <a:extLst>
            <a:ext uri="{FF2B5EF4-FFF2-40B4-BE49-F238E27FC236}">
              <a16:creationId xmlns:a16="http://schemas.microsoft.com/office/drawing/2014/main" id="{DEE1DCDD-7CE9-34A7-B8B6-17587CC438A4}"/>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colorTemperature colorTemp="11200"/>
                  </a14:imgEffect>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4786650" y="9496358"/>
          <a:ext cx="293077" cy="451798"/>
        </a:xfrm>
        <a:prstGeom prst="rect">
          <a:avLst/>
        </a:prstGeom>
      </xdr:spPr>
    </xdr:pic>
    <xdr:clientData/>
  </xdr:twoCellAnchor>
  <xdr:twoCellAnchor editAs="oneCell">
    <xdr:from>
      <xdr:col>2</xdr:col>
      <xdr:colOff>353195</xdr:colOff>
      <xdr:row>23</xdr:row>
      <xdr:rowOff>460130</xdr:rowOff>
    </xdr:from>
    <xdr:to>
      <xdr:col>2</xdr:col>
      <xdr:colOff>648177</xdr:colOff>
      <xdr:row>24</xdr:row>
      <xdr:rowOff>414726</xdr:rowOff>
    </xdr:to>
    <xdr:pic>
      <xdr:nvPicPr>
        <xdr:cNvPr id="8" name="Picture 23" descr="Icon&#10;&#10;Description automatically generated">
          <a:hlinkClick xmlns:r="http://schemas.openxmlformats.org/officeDocument/2006/relationships" r:id="rId37"/>
          <a:extLst>
            <a:ext uri="{FF2B5EF4-FFF2-40B4-BE49-F238E27FC236}">
              <a16:creationId xmlns:a16="http://schemas.microsoft.com/office/drawing/2014/main" id="{3BD20724-1A4C-4DED-9FA6-5768A97EAE3F}"/>
            </a:ext>
          </a:extLst>
        </xdr:cNvPr>
        <xdr:cNvPicPr>
          <a:picLocks noChangeAspect="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colorTemperature colorTemp="11200"/>
                  </a14:imgEffect>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4786650" y="11976721"/>
          <a:ext cx="293077" cy="459421"/>
        </a:xfrm>
        <a:prstGeom prst="rect">
          <a:avLst/>
        </a:prstGeom>
      </xdr:spPr>
    </xdr:pic>
    <xdr:clientData/>
  </xdr:twoCellAnchor>
  <xdr:oneCellAnchor>
    <xdr:from>
      <xdr:col>2</xdr:col>
      <xdr:colOff>231011</xdr:colOff>
      <xdr:row>6</xdr:row>
      <xdr:rowOff>408181</xdr:rowOff>
    </xdr:from>
    <xdr:ext cx="491725" cy="511903"/>
    <xdr:pic>
      <xdr:nvPicPr>
        <xdr:cNvPr id="26" name="Picture 2">
          <a:hlinkClick xmlns:r="http://schemas.openxmlformats.org/officeDocument/2006/relationships" r:id="rId40"/>
          <a:extLst>
            <a:ext uri="{FF2B5EF4-FFF2-40B4-BE49-F238E27FC236}">
              <a16:creationId xmlns:a16="http://schemas.microsoft.com/office/drawing/2014/main" id="{5F929235-80E2-4728-95A5-724BCD6199AA}"/>
            </a:ext>
          </a:extLst>
        </xdr:cNvPr>
        <xdr:cNvPicPr>
          <a:picLocks noChangeAspect="1"/>
        </xdr:cNvPicPr>
      </xdr:nvPicPr>
      <xdr:blipFill>
        <a:blip xmlns:r="http://schemas.openxmlformats.org/officeDocument/2006/relationships" r:embed="rId13"/>
        <a:stretch>
          <a:fillRect/>
        </a:stretch>
      </xdr:blipFill>
      <xdr:spPr>
        <a:xfrm>
          <a:off x="4795391" y="2869441"/>
          <a:ext cx="491725" cy="511903"/>
        </a:xfrm>
        <a:prstGeom prst="rect">
          <a:avLst/>
        </a:prstGeom>
      </xdr:spPr>
    </xdr:pic>
    <xdr:clientData/>
  </xdr:oneCellAnchor>
  <xdr:twoCellAnchor editAs="oneCell">
    <xdr:from>
      <xdr:col>2</xdr:col>
      <xdr:colOff>233565</xdr:colOff>
      <xdr:row>14</xdr:row>
      <xdr:rowOff>488673</xdr:rowOff>
    </xdr:from>
    <xdr:to>
      <xdr:col>2</xdr:col>
      <xdr:colOff>767807</xdr:colOff>
      <xdr:row>15</xdr:row>
      <xdr:rowOff>317690</xdr:rowOff>
    </xdr:to>
    <xdr:pic>
      <xdr:nvPicPr>
        <xdr:cNvPr id="16" name="Graphic 11">
          <a:hlinkClick xmlns:r="http://schemas.openxmlformats.org/officeDocument/2006/relationships" r:id="rId41"/>
          <a:extLst>
            <a:ext uri="{FF2B5EF4-FFF2-40B4-BE49-F238E27FC236}">
              <a16:creationId xmlns:a16="http://schemas.microsoft.com/office/drawing/2014/main" id="{7C91D550-C3F8-0812-8A52-20C6602638C1}"/>
            </a:ext>
          </a:extLst>
        </xdr:cNvPr>
        <xdr:cNvPicPr>
          <a:picLocks noChangeAspect="1"/>
        </xdr:cNvPicPr>
      </xdr:nvPicPr>
      <xdr:blipFill>
        <a:blip xmlns:r="http://schemas.openxmlformats.org/officeDocument/2006/relationships" r:embed="rId42">
          <a:extLst>
            <a:ext uri="{96DAC541-7B7A-43D3-8B79-37D633B846F1}">
              <asvg:svgBlip xmlns:asvg="http://schemas.microsoft.com/office/drawing/2016/SVG/main" r:embed="rId43"/>
            </a:ext>
          </a:extLst>
        </a:blip>
        <a:stretch>
          <a:fillRect/>
        </a:stretch>
      </xdr:blipFill>
      <xdr:spPr>
        <a:xfrm>
          <a:off x="4667020" y="7485218"/>
          <a:ext cx="532337" cy="335747"/>
        </a:xfrm>
        <a:prstGeom prst="rect">
          <a:avLst/>
        </a:prstGeom>
      </xdr:spPr>
    </xdr:pic>
    <xdr:clientData/>
  </xdr:twoCellAnchor>
  <xdr:twoCellAnchor editAs="oneCell">
    <xdr:from>
      <xdr:col>2</xdr:col>
      <xdr:colOff>233565</xdr:colOff>
      <xdr:row>21</xdr:row>
      <xdr:rowOff>82826</xdr:rowOff>
    </xdr:from>
    <xdr:to>
      <xdr:col>2</xdr:col>
      <xdr:colOff>767807</xdr:colOff>
      <xdr:row>21</xdr:row>
      <xdr:rowOff>430061</xdr:rowOff>
    </xdr:to>
    <xdr:pic>
      <xdr:nvPicPr>
        <xdr:cNvPr id="11" name="Graphic 11">
          <a:hlinkClick xmlns:r="http://schemas.openxmlformats.org/officeDocument/2006/relationships" r:id="rId44"/>
          <a:extLst>
            <a:ext uri="{FF2B5EF4-FFF2-40B4-BE49-F238E27FC236}">
              <a16:creationId xmlns:a16="http://schemas.microsoft.com/office/drawing/2014/main" id="{B47634E4-922F-43A1-8605-46A27E09E1C9}"/>
            </a:ext>
          </a:extLst>
        </xdr:cNvPr>
        <xdr:cNvPicPr>
          <a:picLocks noChangeAspect="1"/>
        </xdr:cNvPicPr>
      </xdr:nvPicPr>
      <xdr:blipFill>
        <a:blip xmlns:r="http://schemas.openxmlformats.org/officeDocument/2006/relationships" r:embed="rId45">
          <a:extLst>
            <a:ext uri="{96DAC541-7B7A-43D3-8B79-37D633B846F1}">
              <asvg:svgBlip xmlns:asvg="http://schemas.microsoft.com/office/drawing/2016/SVG/main" r:embed="rId46"/>
            </a:ext>
          </a:extLst>
        </a:blip>
        <a:stretch>
          <a:fillRect/>
        </a:stretch>
      </xdr:blipFill>
      <xdr:spPr>
        <a:xfrm>
          <a:off x="4667020" y="10594962"/>
          <a:ext cx="532337" cy="345330"/>
        </a:xfrm>
        <a:prstGeom prst="rect">
          <a:avLst/>
        </a:prstGeom>
      </xdr:spPr>
    </xdr:pic>
    <xdr:clientData/>
  </xdr:twoCellAnchor>
  <xdr:oneCellAnchor>
    <xdr:from>
      <xdr:col>2</xdr:col>
      <xdr:colOff>286056</xdr:colOff>
      <xdr:row>6</xdr:row>
      <xdr:rowOff>0</xdr:rowOff>
    </xdr:from>
    <xdr:ext cx="427355" cy="459170"/>
    <xdr:pic>
      <xdr:nvPicPr>
        <xdr:cNvPr id="21" name="Picture 17">
          <a:hlinkClick xmlns:r="http://schemas.openxmlformats.org/officeDocument/2006/relationships" r:id="rId47"/>
          <a:extLst>
            <a:ext uri="{FF2B5EF4-FFF2-40B4-BE49-F238E27FC236}">
              <a16:creationId xmlns:a16="http://schemas.microsoft.com/office/drawing/2014/main" id="{4F6D7054-92D4-4F1C-B26F-24A5CE23C49E}"/>
            </a:ext>
          </a:extLst>
        </xdr:cNvPr>
        <xdr:cNvPicPr>
          <a:picLocks noChangeAspect="1"/>
        </xdr:cNvPicPr>
      </xdr:nvPicPr>
      <xdr:blipFill>
        <a:blip xmlns:r="http://schemas.openxmlformats.org/officeDocument/2006/relationships" r:embed="rId2"/>
        <a:stretch>
          <a:fillRect/>
        </a:stretch>
      </xdr:blipFill>
      <xdr:spPr>
        <a:xfrm>
          <a:off x="4719511" y="4504459"/>
          <a:ext cx="427355" cy="459170"/>
        </a:xfrm>
        <a:prstGeom prst="rect">
          <a:avLst/>
        </a:prstGeom>
      </xdr:spPr>
    </xdr:pic>
    <xdr:clientData/>
  </xdr:oneCellAnchor>
  <xdr:oneCellAnchor>
    <xdr:from>
      <xdr:col>2</xdr:col>
      <xdr:colOff>286056</xdr:colOff>
      <xdr:row>6</xdr:row>
      <xdr:rowOff>0</xdr:rowOff>
    </xdr:from>
    <xdr:ext cx="427355" cy="459170"/>
    <xdr:pic>
      <xdr:nvPicPr>
        <xdr:cNvPr id="22" name="Picture 17">
          <a:hlinkClick xmlns:r="http://schemas.openxmlformats.org/officeDocument/2006/relationships" r:id="rId21"/>
          <a:extLst>
            <a:ext uri="{FF2B5EF4-FFF2-40B4-BE49-F238E27FC236}">
              <a16:creationId xmlns:a16="http://schemas.microsoft.com/office/drawing/2014/main" id="{2F4808F2-8CD2-46D1-A13C-FADC7543D391}"/>
            </a:ext>
          </a:extLst>
        </xdr:cNvPr>
        <xdr:cNvPicPr>
          <a:picLocks noChangeAspect="1"/>
        </xdr:cNvPicPr>
      </xdr:nvPicPr>
      <xdr:blipFill>
        <a:blip xmlns:r="http://schemas.openxmlformats.org/officeDocument/2006/relationships" r:embed="rId2"/>
        <a:stretch>
          <a:fillRect/>
        </a:stretch>
      </xdr:blipFill>
      <xdr:spPr>
        <a:xfrm>
          <a:off x="4719511" y="4002232"/>
          <a:ext cx="427355" cy="459170"/>
        </a:xfrm>
        <a:prstGeom prst="rect">
          <a:avLst/>
        </a:prstGeom>
      </xdr:spPr>
    </xdr:pic>
    <xdr:clientData/>
  </xdr:oneCellAnchor>
  <xdr:oneCellAnchor>
    <xdr:from>
      <xdr:col>2</xdr:col>
      <xdr:colOff>268941</xdr:colOff>
      <xdr:row>5</xdr:row>
      <xdr:rowOff>22413</xdr:rowOff>
    </xdr:from>
    <xdr:ext cx="419100" cy="462345"/>
    <xdr:pic>
      <xdr:nvPicPr>
        <xdr:cNvPr id="4" name="Picture 13">
          <a:hlinkClick xmlns:r="http://schemas.openxmlformats.org/officeDocument/2006/relationships" r:id="rId48"/>
          <a:extLst>
            <a:ext uri="{FF2B5EF4-FFF2-40B4-BE49-F238E27FC236}">
              <a16:creationId xmlns:a16="http://schemas.microsoft.com/office/drawing/2014/main" id="{A9EA144D-BB7F-4896-9866-BA3A397FDC3D}"/>
            </a:ext>
          </a:extLst>
        </xdr:cNvPr>
        <xdr:cNvPicPr>
          <a:picLocks noChangeAspect="1"/>
        </xdr:cNvPicPr>
      </xdr:nvPicPr>
      <xdr:blipFill>
        <a:blip xmlns:r="http://schemas.openxmlformats.org/officeDocument/2006/relationships" r:embed="rId2"/>
        <a:stretch>
          <a:fillRect/>
        </a:stretch>
      </xdr:blipFill>
      <xdr:spPr>
        <a:xfrm>
          <a:off x="4840941" y="1983442"/>
          <a:ext cx="419100" cy="46234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479211</xdr:rowOff>
    </xdr:to>
    <xdr:pic>
      <xdr:nvPicPr>
        <xdr:cNvPr id="2" name="Picture 1">
          <a:hlinkClick xmlns:r="http://schemas.openxmlformats.org/officeDocument/2006/relationships" r:id="rId1"/>
          <a:extLst>
            <a:ext uri="{FF2B5EF4-FFF2-40B4-BE49-F238E27FC236}">
              <a16:creationId xmlns:a16="http://schemas.microsoft.com/office/drawing/2014/main" id="{B7633D62-3611-466C-98F8-A428B4703F3D}"/>
            </a:ext>
          </a:extLst>
        </xdr:cNvPr>
        <xdr:cNvPicPr>
          <a:picLocks noChangeAspect="1"/>
        </xdr:cNvPicPr>
      </xdr:nvPicPr>
      <xdr:blipFill>
        <a:blip xmlns:r="http://schemas.openxmlformats.org/officeDocument/2006/relationships" r:embed="rId2"/>
        <a:stretch>
          <a:fillRect/>
        </a:stretch>
      </xdr:blipFill>
      <xdr:spPr>
        <a:xfrm>
          <a:off x="0" y="0"/>
          <a:ext cx="419100" cy="4914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474436</xdr:rowOff>
    </xdr:to>
    <xdr:pic>
      <xdr:nvPicPr>
        <xdr:cNvPr id="2" name="Picture 1">
          <a:hlinkClick xmlns:r="http://schemas.openxmlformats.org/officeDocument/2006/relationships" r:id="rId1"/>
          <a:extLst>
            <a:ext uri="{FF2B5EF4-FFF2-40B4-BE49-F238E27FC236}">
              <a16:creationId xmlns:a16="http://schemas.microsoft.com/office/drawing/2014/main" id="{21345464-A023-4112-BC3A-E65613013350}"/>
            </a:ext>
          </a:extLst>
        </xdr:cNvPr>
        <xdr:cNvPicPr>
          <a:picLocks noChangeAspect="1"/>
        </xdr:cNvPicPr>
      </xdr:nvPicPr>
      <xdr:blipFill>
        <a:blip xmlns:r="http://schemas.openxmlformats.org/officeDocument/2006/relationships" r:embed="rId2"/>
        <a:stretch>
          <a:fillRect/>
        </a:stretch>
      </xdr:blipFill>
      <xdr:spPr>
        <a:xfrm>
          <a:off x="0" y="0"/>
          <a:ext cx="419100" cy="4914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478353</xdr:rowOff>
    </xdr:to>
    <xdr:pic>
      <xdr:nvPicPr>
        <xdr:cNvPr id="2" name="Picture 1">
          <a:hlinkClick xmlns:r="http://schemas.openxmlformats.org/officeDocument/2006/relationships" r:id="rId1"/>
          <a:extLst>
            <a:ext uri="{FF2B5EF4-FFF2-40B4-BE49-F238E27FC236}">
              <a16:creationId xmlns:a16="http://schemas.microsoft.com/office/drawing/2014/main" id="{0785C77E-A340-486F-BD66-A735901CFE30}"/>
            </a:ext>
          </a:extLst>
        </xdr:cNvPr>
        <xdr:cNvPicPr>
          <a:picLocks noChangeAspect="1"/>
        </xdr:cNvPicPr>
      </xdr:nvPicPr>
      <xdr:blipFill>
        <a:blip xmlns:r="http://schemas.openxmlformats.org/officeDocument/2006/relationships" r:embed="rId2"/>
        <a:stretch>
          <a:fillRect/>
        </a:stretch>
      </xdr:blipFill>
      <xdr:spPr>
        <a:xfrm>
          <a:off x="0" y="0"/>
          <a:ext cx="419100" cy="4914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479723</xdr:rowOff>
    </xdr:to>
    <xdr:pic>
      <xdr:nvPicPr>
        <xdr:cNvPr id="2" name="Picture 1">
          <a:hlinkClick xmlns:r="http://schemas.openxmlformats.org/officeDocument/2006/relationships" r:id="rId1"/>
          <a:extLst>
            <a:ext uri="{FF2B5EF4-FFF2-40B4-BE49-F238E27FC236}">
              <a16:creationId xmlns:a16="http://schemas.microsoft.com/office/drawing/2014/main" id="{EA2EB625-92D7-46C0-85AA-E01AFA81A4B1}"/>
            </a:ext>
          </a:extLst>
        </xdr:cNvPr>
        <xdr:cNvPicPr>
          <a:picLocks noChangeAspect="1"/>
        </xdr:cNvPicPr>
      </xdr:nvPicPr>
      <xdr:blipFill>
        <a:blip xmlns:r="http://schemas.openxmlformats.org/officeDocument/2006/relationships" r:embed="rId2"/>
        <a:stretch>
          <a:fillRect/>
        </a:stretch>
      </xdr:blipFill>
      <xdr:spPr>
        <a:xfrm>
          <a:off x="0" y="0"/>
          <a:ext cx="419100" cy="4914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492021</xdr:rowOff>
    </xdr:to>
    <xdr:pic>
      <xdr:nvPicPr>
        <xdr:cNvPr id="3" name="Picture 2">
          <a:hlinkClick xmlns:r="http://schemas.openxmlformats.org/officeDocument/2006/relationships" r:id="rId1"/>
          <a:extLst>
            <a:ext uri="{FF2B5EF4-FFF2-40B4-BE49-F238E27FC236}">
              <a16:creationId xmlns:a16="http://schemas.microsoft.com/office/drawing/2014/main" id="{9C8A4E0C-482E-456D-923D-A8966FFAF2CE}"/>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476523</xdr:rowOff>
    </xdr:to>
    <xdr:pic>
      <xdr:nvPicPr>
        <xdr:cNvPr id="2" name="Picture 1">
          <a:hlinkClick xmlns:r="http://schemas.openxmlformats.org/officeDocument/2006/relationships" r:id="rId1"/>
          <a:extLst>
            <a:ext uri="{FF2B5EF4-FFF2-40B4-BE49-F238E27FC236}">
              <a16:creationId xmlns:a16="http://schemas.microsoft.com/office/drawing/2014/main" id="{982C39C7-5E65-4EA2-9905-E81E4439CAF6}"/>
            </a:ext>
          </a:extLst>
        </xdr:cNvPr>
        <xdr:cNvPicPr>
          <a:picLocks noChangeAspect="1"/>
        </xdr:cNvPicPr>
      </xdr:nvPicPr>
      <xdr:blipFill>
        <a:blip xmlns:r="http://schemas.openxmlformats.org/officeDocument/2006/relationships" r:embed="rId2"/>
        <a:stretch>
          <a:fillRect/>
        </a:stretch>
      </xdr:blipFill>
      <xdr:spPr>
        <a:xfrm>
          <a:off x="38100" y="0"/>
          <a:ext cx="419100" cy="4689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2CE634C7-22D6-4B3D-BFEB-5AF858ADA4C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28575</xdr:colOff>
      <xdr:row>151</xdr:row>
      <xdr:rowOff>76200</xdr:rowOff>
    </xdr:from>
    <xdr:to>
      <xdr:col>0</xdr:col>
      <xdr:colOff>439792</xdr:colOff>
      <xdr:row>154</xdr:row>
      <xdr:rowOff>58765</xdr:rowOff>
    </xdr:to>
    <xdr:pic>
      <xdr:nvPicPr>
        <xdr:cNvPr id="4" name="Picture 3">
          <a:hlinkClick xmlns:r="http://schemas.openxmlformats.org/officeDocument/2006/relationships" r:id="rId1"/>
          <a:extLst>
            <a:ext uri="{FF2B5EF4-FFF2-40B4-BE49-F238E27FC236}">
              <a16:creationId xmlns:a16="http://schemas.microsoft.com/office/drawing/2014/main" id="{E6C0B0D4-4001-4AB0-B4F6-76B7B38B1A9B}"/>
            </a:ext>
          </a:extLst>
        </xdr:cNvPr>
        <xdr:cNvPicPr>
          <a:picLocks noChangeAspect="1"/>
        </xdr:cNvPicPr>
      </xdr:nvPicPr>
      <xdr:blipFill>
        <a:blip xmlns:r="http://schemas.openxmlformats.org/officeDocument/2006/relationships" r:embed="rId2"/>
        <a:stretch>
          <a:fillRect/>
        </a:stretch>
      </xdr:blipFill>
      <xdr:spPr>
        <a:xfrm>
          <a:off x="26670" y="44291250"/>
          <a:ext cx="415027" cy="501662"/>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7920179F-07C6-409A-A6C1-95EADF955128}"/>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476950</xdr:rowOff>
    </xdr:to>
    <xdr:pic>
      <xdr:nvPicPr>
        <xdr:cNvPr id="2" name="Picture 1">
          <a:hlinkClick xmlns:r="http://schemas.openxmlformats.org/officeDocument/2006/relationships" r:id="rId1"/>
          <a:extLst>
            <a:ext uri="{FF2B5EF4-FFF2-40B4-BE49-F238E27FC236}">
              <a16:creationId xmlns:a16="http://schemas.microsoft.com/office/drawing/2014/main" id="{8EDB82BF-3EDE-4C10-A57B-83BFE68C9A2A}"/>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twoCellAnchor editAs="oneCell">
    <xdr:from>
      <xdr:col>0</xdr:col>
      <xdr:colOff>38100</xdr:colOff>
      <xdr:row>0</xdr:row>
      <xdr:rowOff>0</xdr:rowOff>
    </xdr:from>
    <xdr:to>
      <xdr:col>0</xdr:col>
      <xdr:colOff>457200</xdr:colOff>
      <xdr:row>0</xdr:row>
      <xdr:rowOff>476950</xdr:rowOff>
    </xdr:to>
    <xdr:pic>
      <xdr:nvPicPr>
        <xdr:cNvPr id="3" name="Picture 2">
          <a:hlinkClick xmlns:r="http://schemas.openxmlformats.org/officeDocument/2006/relationships" r:id="rId1"/>
          <a:extLst>
            <a:ext uri="{FF2B5EF4-FFF2-40B4-BE49-F238E27FC236}">
              <a16:creationId xmlns:a16="http://schemas.microsoft.com/office/drawing/2014/main" id="{F0417CBE-0E4C-4750-BEE7-088A0DF0D309}"/>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twoCellAnchor editAs="oneCell">
    <xdr:from>
      <xdr:col>0</xdr:col>
      <xdr:colOff>59055</xdr:colOff>
      <xdr:row>62</xdr:row>
      <xdr:rowOff>173355</xdr:rowOff>
    </xdr:from>
    <xdr:to>
      <xdr:col>0</xdr:col>
      <xdr:colOff>458842</xdr:colOff>
      <xdr:row>65</xdr:row>
      <xdr:rowOff>133060</xdr:rowOff>
    </xdr:to>
    <xdr:pic>
      <xdr:nvPicPr>
        <xdr:cNvPr id="4" name="Picture 3">
          <a:hlinkClick xmlns:r="http://schemas.openxmlformats.org/officeDocument/2006/relationships" r:id="rId1"/>
          <a:extLst>
            <a:ext uri="{FF2B5EF4-FFF2-40B4-BE49-F238E27FC236}">
              <a16:creationId xmlns:a16="http://schemas.microsoft.com/office/drawing/2014/main" id="{31143202-4418-496F-8D42-C539E940C7EB}"/>
            </a:ext>
          </a:extLst>
        </xdr:cNvPr>
        <xdr:cNvPicPr>
          <a:picLocks noChangeAspect="1"/>
        </xdr:cNvPicPr>
      </xdr:nvPicPr>
      <xdr:blipFill>
        <a:blip xmlns:r="http://schemas.openxmlformats.org/officeDocument/2006/relationships" r:embed="rId2"/>
        <a:stretch>
          <a:fillRect/>
        </a:stretch>
      </xdr:blipFill>
      <xdr:spPr>
        <a:xfrm>
          <a:off x="59055" y="13575030"/>
          <a:ext cx="399787" cy="5159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460440</xdr:rowOff>
    </xdr:to>
    <xdr:pic>
      <xdr:nvPicPr>
        <xdr:cNvPr id="2" name="Picture 1">
          <a:hlinkClick xmlns:r="http://schemas.openxmlformats.org/officeDocument/2006/relationships" r:id="rId1"/>
          <a:extLst>
            <a:ext uri="{FF2B5EF4-FFF2-40B4-BE49-F238E27FC236}">
              <a16:creationId xmlns:a16="http://schemas.microsoft.com/office/drawing/2014/main" id="{5B179A92-D255-4EA6-915D-9EBA86A12D74}"/>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twoCellAnchor editAs="oneCell">
    <xdr:from>
      <xdr:col>0</xdr:col>
      <xdr:colOff>76200</xdr:colOff>
      <xdr:row>32</xdr:row>
      <xdr:rowOff>15240</xdr:rowOff>
    </xdr:from>
    <xdr:to>
      <xdr:col>0</xdr:col>
      <xdr:colOff>477892</xdr:colOff>
      <xdr:row>34</xdr:row>
      <xdr:rowOff>169255</xdr:rowOff>
    </xdr:to>
    <xdr:pic>
      <xdr:nvPicPr>
        <xdr:cNvPr id="3" name="Picture 2">
          <a:hlinkClick xmlns:r="http://schemas.openxmlformats.org/officeDocument/2006/relationships" r:id="rId1"/>
          <a:extLst>
            <a:ext uri="{FF2B5EF4-FFF2-40B4-BE49-F238E27FC236}">
              <a16:creationId xmlns:a16="http://schemas.microsoft.com/office/drawing/2014/main" id="{6C4451FF-579F-454E-92CD-541531AD8FF9}"/>
            </a:ext>
          </a:extLst>
        </xdr:cNvPr>
        <xdr:cNvPicPr>
          <a:picLocks noChangeAspect="1"/>
        </xdr:cNvPicPr>
      </xdr:nvPicPr>
      <xdr:blipFill>
        <a:blip xmlns:r="http://schemas.openxmlformats.org/officeDocument/2006/relationships" r:embed="rId2"/>
        <a:stretch>
          <a:fillRect/>
        </a:stretch>
      </xdr:blipFill>
      <xdr:spPr>
        <a:xfrm>
          <a:off x="76200" y="6444615"/>
          <a:ext cx="397882" cy="5121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473074</xdr:rowOff>
    </xdr:to>
    <xdr:pic>
      <xdr:nvPicPr>
        <xdr:cNvPr id="2" name="Picture 1">
          <a:hlinkClick xmlns:r="http://schemas.openxmlformats.org/officeDocument/2006/relationships" r:id="rId1"/>
          <a:extLst>
            <a:ext uri="{FF2B5EF4-FFF2-40B4-BE49-F238E27FC236}">
              <a16:creationId xmlns:a16="http://schemas.microsoft.com/office/drawing/2014/main" id="{D4E616DD-FAD7-4FD1-9343-B6A186A9D5B7}"/>
            </a:ext>
          </a:extLst>
        </xdr:cNvPr>
        <xdr:cNvPicPr>
          <a:picLocks noChangeAspect="1"/>
        </xdr:cNvPicPr>
      </xdr:nvPicPr>
      <xdr:blipFill>
        <a:blip xmlns:r="http://schemas.openxmlformats.org/officeDocument/2006/relationships" r:embed="rId2"/>
        <a:stretch>
          <a:fillRect/>
        </a:stretch>
      </xdr:blipFill>
      <xdr:spPr>
        <a:xfrm>
          <a:off x="38100" y="0"/>
          <a:ext cx="419100" cy="4768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476885</xdr:rowOff>
    </xdr:to>
    <xdr:pic>
      <xdr:nvPicPr>
        <xdr:cNvPr id="2" name="Picture 1">
          <a:hlinkClick xmlns:r="http://schemas.openxmlformats.org/officeDocument/2006/relationships" r:id="rId1"/>
          <a:extLst>
            <a:ext uri="{FF2B5EF4-FFF2-40B4-BE49-F238E27FC236}">
              <a16:creationId xmlns:a16="http://schemas.microsoft.com/office/drawing/2014/main" id="{AF4938D2-A20E-4AD7-BC4B-F8E62DDC7F09}"/>
            </a:ext>
          </a:extLst>
        </xdr:cNvPr>
        <xdr:cNvPicPr>
          <a:picLocks noChangeAspect="1"/>
        </xdr:cNvPicPr>
      </xdr:nvPicPr>
      <xdr:blipFill>
        <a:blip xmlns:r="http://schemas.openxmlformats.org/officeDocument/2006/relationships" r:embed="rId2"/>
        <a:stretch>
          <a:fillRect/>
        </a:stretch>
      </xdr:blipFill>
      <xdr:spPr>
        <a:xfrm>
          <a:off x="38100" y="0"/>
          <a:ext cx="419100" cy="462915"/>
        </a:xfrm>
        <a:prstGeom prst="rect">
          <a:avLst/>
        </a:prstGeom>
      </xdr:spPr>
    </xdr:pic>
    <xdr:clientData/>
  </xdr:twoCellAnchor>
  <xdr:twoCellAnchor editAs="oneCell">
    <xdr:from>
      <xdr:col>0</xdr:col>
      <xdr:colOff>112395</xdr:colOff>
      <xdr:row>63</xdr:row>
      <xdr:rowOff>167640</xdr:rowOff>
    </xdr:from>
    <xdr:to>
      <xdr:col>0</xdr:col>
      <xdr:colOff>512182</xdr:colOff>
      <xdr:row>66</xdr:row>
      <xdr:rowOff>150205</xdr:rowOff>
    </xdr:to>
    <xdr:pic>
      <xdr:nvPicPr>
        <xdr:cNvPr id="3" name="Picture 2">
          <a:hlinkClick xmlns:r="http://schemas.openxmlformats.org/officeDocument/2006/relationships" r:id="rId1"/>
          <a:extLst>
            <a:ext uri="{FF2B5EF4-FFF2-40B4-BE49-F238E27FC236}">
              <a16:creationId xmlns:a16="http://schemas.microsoft.com/office/drawing/2014/main" id="{1C50862C-0B44-418E-BFD3-46B02B96490F}"/>
            </a:ext>
          </a:extLst>
        </xdr:cNvPr>
        <xdr:cNvPicPr>
          <a:picLocks noChangeAspect="1"/>
        </xdr:cNvPicPr>
      </xdr:nvPicPr>
      <xdr:blipFill>
        <a:blip xmlns:r="http://schemas.openxmlformats.org/officeDocument/2006/relationships" r:embed="rId2"/>
        <a:stretch>
          <a:fillRect/>
        </a:stretch>
      </xdr:blipFill>
      <xdr:spPr>
        <a:xfrm>
          <a:off x="112395" y="12216765"/>
          <a:ext cx="403597" cy="5254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1</xdr:rowOff>
    </xdr:from>
    <xdr:to>
      <xdr:col>0</xdr:col>
      <xdr:colOff>457200</xdr:colOff>
      <xdr:row>0</xdr:row>
      <xdr:rowOff>475616</xdr:rowOff>
    </xdr:to>
    <xdr:pic>
      <xdr:nvPicPr>
        <xdr:cNvPr id="2" name="Picture 1">
          <a:hlinkClick xmlns:r="http://schemas.openxmlformats.org/officeDocument/2006/relationships" r:id="rId1"/>
          <a:extLst>
            <a:ext uri="{FF2B5EF4-FFF2-40B4-BE49-F238E27FC236}">
              <a16:creationId xmlns:a16="http://schemas.microsoft.com/office/drawing/2014/main" id="{F35846D4-5E5D-4318-8789-8DCCBF8A228C}"/>
            </a:ext>
          </a:extLst>
        </xdr:cNvPr>
        <xdr:cNvPicPr>
          <a:picLocks noChangeAspect="1"/>
        </xdr:cNvPicPr>
      </xdr:nvPicPr>
      <xdr:blipFill>
        <a:blip xmlns:r="http://schemas.openxmlformats.org/officeDocument/2006/relationships" r:embed="rId2"/>
        <a:stretch>
          <a:fillRect/>
        </a:stretch>
      </xdr:blipFill>
      <xdr:spPr>
        <a:xfrm>
          <a:off x="38100" y="1"/>
          <a:ext cx="419100" cy="491490"/>
        </a:xfrm>
        <a:prstGeom prst="rect">
          <a:avLst/>
        </a:prstGeom>
      </xdr:spPr>
    </xdr:pic>
    <xdr:clientData/>
  </xdr:twoCellAnchor>
  <xdr:twoCellAnchor editAs="oneCell">
    <xdr:from>
      <xdr:col>0</xdr:col>
      <xdr:colOff>97155</xdr:colOff>
      <xdr:row>61</xdr:row>
      <xdr:rowOff>0</xdr:rowOff>
    </xdr:from>
    <xdr:to>
      <xdr:col>0</xdr:col>
      <xdr:colOff>475987</xdr:colOff>
      <xdr:row>63</xdr:row>
      <xdr:rowOff>173065</xdr:rowOff>
    </xdr:to>
    <xdr:pic>
      <xdr:nvPicPr>
        <xdr:cNvPr id="3" name="Picture 2">
          <a:hlinkClick xmlns:r="http://schemas.openxmlformats.org/officeDocument/2006/relationships" r:id="rId1"/>
          <a:extLst>
            <a:ext uri="{FF2B5EF4-FFF2-40B4-BE49-F238E27FC236}">
              <a16:creationId xmlns:a16="http://schemas.microsoft.com/office/drawing/2014/main" id="{075C9991-E558-42A1-B877-E2F04222C07E}"/>
            </a:ext>
          </a:extLst>
        </xdr:cNvPr>
        <xdr:cNvPicPr>
          <a:picLocks noChangeAspect="1"/>
        </xdr:cNvPicPr>
      </xdr:nvPicPr>
      <xdr:blipFill>
        <a:blip xmlns:r="http://schemas.openxmlformats.org/officeDocument/2006/relationships" r:embed="rId2"/>
        <a:stretch>
          <a:fillRect/>
        </a:stretch>
      </xdr:blipFill>
      <xdr:spPr>
        <a:xfrm>
          <a:off x="97155" y="11877675"/>
          <a:ext cx="388357" cy="5216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492125</xdr:rowOff>
    </xdr:to>
    <xdr:pic>
      <xdr:nvPicPr>
        <xdr:cNvPr id="2" name="Picture 1">
          <a:hlinkClick xmlns:r="http://schemas.openxmlformats.org/officeDocument/2006/relationships" r:id="rId1"/>
          <a:extLst>
            <a:ext uri="{FF2B5EF4-FFF2-40B4-BE49-F238E27FC236}">
              <a16:creationId xmlns:a16="http://schemas.microsoft.com/office/drawing/2014/main" id="{3C410B37-D35A-404F-86A9-7748C7346172}"/>
            </a:ext>
          </a:extLst>
        </xdr:cNvPr>
        <xdr:cNvPicPr>
          <a:picLocks noChangeAspect="1"/>
        </xdr:cNvPicPr>
      </xdr:nvPicPr>
      <xdr:blipFill>
        <a:blip xmlns:r="http://schemas.openxmlformats.org/officeDocument/2006/relationships" r:embed="rId2"/>
        <a:stretch>
          <a:fillRect/>
        </a:stretch>
      </xdr:blipFill>
      <xdr:spPr>
        <a:xfrm>
          <a:off x="38100" y="0"/>
          <a:ext cx="419100" cy="484505"/>
        </a:xfrm>
        <a:prstGeom prst="rect">
          <a:avLst/>
        </a:prstGeom>
      </xdr:spPr>
    </xdr:pic>
    <xdr:clientData/>
  </xdr:twoCellAnchor>
  <xdr:twoCellAnchor editAs="oneCell">
    <xdr:from>
      <xdr:col>0</xdr:col>
      <xdr:colOff>100965</xdr:colOff>
      <xdr:row>78</xdr:row>
      <xdr:rowOff>152400</xdr:rowOff>
    </xdr:from>
    <xdr:to>
      <xdr:col>0</xdr:col>
      <xdr:colOff>512182</xdr:colOff>
      <xdr:row>81</xdr:row>
      <xdr:rowOff>133060</xdr:rowOff>
    </xdr:to>
    <xdr:pic>
      <xdr:nvPicPr>
        <xdr:cNvPr id="3" name="Picture 2">
          <a:hlinkClick xmlns:r="http://schemas.openxmlformats.org/officeDocument/2006/relationships" r:id="rId1"/>
          <a:extLst>
            <a:ext uri="{FF2B5EF4-FFF2-40B4-BE49-F238E27FC236}">
              <a16:creationId xmlns:a16="http://schemas.microsoft.com/office/drawing/2014/main" id="{DC1E3DEA-70B5-4E79-8617-5F272C7969C4}"/>
            </a:ext>
          </a:extLst>
        </xdr:cNvPr>
        <xdr:cNvPicPr>
          <a:picLocks noChangeAspect="1"/>
        </xdr:cNvPicPr>
      </xdr:nvPicPr>
      <xdr:blipFill>
        <a:blip xmlns:r="http://schemas.openxmlformats.org/officeDocument/2006/relationships" r:embed="rId2"/>
        <a:stretch>
          <a:fillRect/>
        </a:stretch>
      </xdr:blipFill>
      <xdr:spPr>
        <a:xfrm>
          <a:off x="100965" y="15468600"/>
          <a:ext cx="401692" cy="535015"/>
        </a:xfrm>
        <a:prstGeom prst="rect">
          <a:avLst/>
        </a:prstGeom>
      </xdr:spPr>
    </xdr:pic>
    <xdr:clientData/>
  </xdr:twoCellAnchor>
</xdr:wsDr>
</file>

<file path=xl/theme/theme1.xml><?xml version="1.0" encoding="utf-8"?>
<a:theme xmlns:a="http://schemas.openxmlformats.org/drawingml/2006/main" name="Office Theme">
  <a:themeElements>
    <a:clrScheme name="LE colour theme (Excel)">
      <a:dk1>
        <a:sysClr val="windowText" lastClr="000000"/>
      </a:dk1>
      <a:lt1>
        <a:sysClr val="window" lastClr="FFFFFF"/>
      </a:lt1>
      <a:dk2>
        <a:srgbClr val="24345F"/>
      </a:dk2>
      <a:lt2>
        <a:srgbClr val="FFFFFF"/>
      </a:lt2>
      <a:accent1>
        <a:srgbClr val="00DADC"/>
      </a:accent1>
      <a:accent2>
        <a:srgbClr val="00D3B7"/>
      </a:accent2>
      <a:accent3>
        <a:srgbClr val="4057E3"/>
      </a:accent3>
      <a:accent4>
        <a:srgbClr val="928DF2"/>
      </a:accent4>
      <a:accent5>
        <a:srgbClr val="EECF4E"/>
      </a:accent5>
      <a:accent6>
        <a:srgbClr val="595959"/>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r@ignitis.lt" TargetMode="External"/><Relationship Id="rId2" Type="http://schemas.openxmlformats.org/officeDocument/2006/relationships/hyperlink" Target="http://www.ignitisgrupe.lt/en/investors" TargetMode="External"/><Relationship Id="rId1" Type="http://schemas.openxmlformats.org/officeDocument/2006/relationships/hyperlink" Target="mailto:aine.riffel@ignitis.l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FF6D-C9FC-4934-B5B5-D7FFD1577F14}">
  <sheetPr>
    <pageSetUpPr autoPageBreaks="0"/>
  </sheetPr>
  <dimension ref="B1:I12"/>
  <sheetViews>
    <sheetView tabSelected="1" zoomScaleNormal="100" workbookViewId="0"/>
  </sheetViews>
  <sheetFormatPr defaultColWidth="9.109375" defaultRowHeight="15.9" customHeight="1"/>
  <cols>
    <col min="1" max="4" width="9.109375" style="13"/>
    <col min="5" max="5" width="9.109375" style="13" customWidth="1"/>
    <col min="6" max="16384" width="9.109375" style="13"/>
  </cols>
  <sheetData>
    <row r="1" spans="2:9" ht="15.9" customHeight="1">
      <c r="I1" s="29"/>
    </row>
    <row r="6" spans="2:9" ht="15.9" customHeight="1">
      <c r="B6" s="30"/>
      <c r="C6" s="964" t="s">
        <v>0</v>
      </c>
      <c r="D6" s="964"/>
      <c r="E6" s="964"/>
      <c r="F6" s="964"/>
      <c r="G6" s="964"/>
      <c r="H6" s="964"/>
      <c r="I6" s="30"/>
    </row>
    <row r="7" spans="2:9" ht="15.9" customHeight="1">
      <c r="B7" s="30"/>
      <c r="C7" s="964"/>
      <c r="D7" s="964"/>
      <c r="E7" s="964"/>
      <c r="F7" s="964"/>
      <c r="G7" s="964"/>
      <c r="H7" s="964"/>
      <c r="I7" s="30"/>
    </row>
    <row r="8" spans="2:9" ht="15.9" customHeight="1">
      <c r="B8" s="30"/>
      <c r="C8" s="964"/>
      <c r="D8" s="964"/>
      <c r="E8" s="964"/>
      <c r="F8" s="964"/>
      <c r="G8" s="964"/>
      <c r="H8" s="964"/>
      <c r="I8" s="30"/>
    </row>
    <row r="9" spans="2:9" ht="15.9" customHeight="1">
      <c r="B9" s="30"/>
      <c r="C9" s="964"/>
      <c r="D9" s="964"/>
      <c r="E9" s="964"/>
      <c r="F9" s="964"/>
      <c r="G9" s="964"/>
      <c r="H9" s="964"/>
      <c r="I9" s="30"/>
    </row>
    <row r="10" spans="2:9" ht="15.9" customHeight="1">
      <c r="B10" s="30"/>
      <c r="C10" s="30"/>
      <c r="D10" s="30"/>
      <c r="E10" s="30"/>
      <c r="F10" s="30"/>
      <c r="G10" s="30"/>
      <c r="H10" s="30"/>
      <c r="I10" s="30"/>
    </row>
    <row r="11" spans="2:9" ht="15.9" customHeight="1">
      <c r="B11" s="963" t="s">
        <v>1</v>
      </c>
      <c r="C11" s="963"/>
      <c r="D11" s="963"/>
      <c r="E11" s="963"/>
      <c r="F11" s="963"/>
      <c r="G11" s="963"/>
      <c r="H11" s="963"/>
      <c r="I11" s="963"/>
    </row>
    <row r="12" spans="2:9" ht="15.9" customHeight="1">
      <c r="B12" s="963" t="s">
        <v>2</v>
      </c>
      <c r="C12" s="963"/>
      <c r="D12" s="963"/>
      <c r="E12" s="963"/>
      <c r="F12" s="963"/>
      <c r="G12" s="963"/>
      <c r="H12" s="963"/>
      <c r="I12" s="963"/>
    </row>
  </sheetData>
  <mergeCells count="3">
    <mergeCell ref="B12:I12"/>
    <mergeCell ref="C6:H9"/>
    <mergeCell ref="B11:I11"/>
  </mergeCells>
  <hyperlinks>
    <hyperlink ref="C11" r:id="rId1" display="aine.riffel@ignitis.lt" xr:uid="{DE73AC8E-1F67-419B-8475-10516FB6F0AB}"/>
    <hyperlink ref="C12" r:id="rId2" display="www.ignitisgrupe.lt/en/investors" xr:uid="{B5A256D0-1CD7-4EFC-B624-B982144ED25A}"/>
    <hyperlink ref="B11" r:id="rId3" xr:uid="{AFD0B015-4CE8-4713-A703-DAAB043D6BBF}"/>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D1FE-AD98-46E7-BB1B-56D1ED3471EA}">
  <sheetPr>
    <tabColor rgb="FF4057E3"/>
  </sheetPr>
  <dimension ref="A1:M45"/>
  <sheetViews>
    <sheetView showGridLines="0" zoomScaleNormal="100" workbookViewId="0"/>
  </sheetViews>
  <sheetFormatPr defaultColWidth="9.109375" defaultRowHeight="14.85" customHeight="1"/>
  <cols>
    <col min="1" max="1" width="55.5546875" style="4" customWidth="1"/>
    <col min="2" max="6" width="13.33203125" style="4" customWidth="1"/>
    <col min="7" max="16384" width="9.109375" style="4"/>
  </cols>
  <sheetData>
    <row r="1" spans="1:13" ht="39.9" customHeight="1">
      <c r="A1" s="76" t="s">
        <v>11</v>
      </c>
      <c r="B1" s="84"/>
      <c r="C1" s="84"/>
      <c r="D1" s="76"/>
      <c r="E1" s="84"/>
      <c r="F1" s="84"/>
      <c r="G1" s="721"/>
      <c r="H1" s="721"/>
      <c r="I1" s="721"/>
      <c r="J1" s="721"/>
      <c r="K1" s="721"/>
      <c r="L1" s="721"/>
      <c r="M1" s="721"/>
    </row>
    <row r="2" spans="1:13" ht="39.9" customHeight="1" thickBot="1">
      <c r="A2" s="971" t="s">
        <v>670</v>
      </c>
      <c r="B2" s="971"/>
      <c r="C2" s="971"/>
      <c r="D2" s="970"/>
      <c r="E2" s="970"/>
      <c r="F2" s="970"/>
      <c r="G2" s="721"/>
      <c r="H2" s="721"/>
      <c r="I2" s="721"/>
      <c r="J2" s="721"/>
      <c r="K2" s="721"/>
      <c r="L2" s="721"/>
      <c r="M2" s="721"/>
    </row>
    <row r="3" spans="1:13" ht="14.85" customHeight="1">
      <c r="A3" s="721"/>
      <c r="B3" s="721"/>
      <c r="C3" s="721"/>
      <c r="D3" s="721"/>
      <c r="E3" s="721"/>
      <c r="F3" s="721"/>
      <c r="G3" s="721"/>
      <c r="H3" s="721"/>
      <c r="I3" s="721"/>
      <c r="J3" s="721"/>
      <c r="K3" s="721"/>
      <c r="L3" s="721"/>
      <c r="M3" s="721"/>
    </row>
    <row r="4" spans="1:13" ht="14.85" customHeight="1">
      <c r="A4" s="967" t="s">
        <v>250</v>
      </c>
      <c r="B4" s="967"/>
      <c r="C4" s="967"/>
      <c r="D4" s="967"/>
      <c r="E4" s="967"/>
      <c r="F4" s="967"/>
      <c r="G4" s="721"/>
      <c r="H4" s="721"/>
      <c r="I4" s="721"/>
      <c r="J4" s="721"/>
      <c r="K4" s="721"/>
      <c r="L4" s="721"/>
      <c r="M4" s="721"/>
    </row>
    <row r="5" spans="1:13" ht="14.85" customHeight="1">
      <c r="A5" s="271"/>
      <c r="B5" s="273"/>
      <c r="C5" s="273" t="s">
        <v>13</v>
      </c>
      <c r="D5" s="273" t="s">
        <v>14</v>
      </c>
      <c r="E5" s="274" t="s">
        <v>37</v>
      </c>
      <c r="F5" s="274" t="s">
        <v>173</v>
      </c>
      <c r="G5" s="721"/>
      <c r="H5" s="721"/>
      <c r="I5" s="721"/>
      <c r="J5" s="721"/>
      <c r="K5" s="721"/>
      <c r="L5" s="721"/>
      <c r="M5" s="721"/>
    </row>
    <row r="6" spans="1:13" ht="14.85" customHeight="1">
      <c r="A6" s="67" t="s">
        <v>19</v>
      </c>
      <c r="B6" s="46" t="s">
        <v>174</v>
      </c>
      <c r="C6" s="47">
        <v>44.6</v>
      </c>
      <c r="D6" s="48">
        <v>14.5</v>
      </c>
      <c r="E6" s="54">
        <v>30.1</v>
      </c>
      <c r="F6" s="55">
        <v>2.0758620689655172</v>
      </c>
      <c r="G6" s="769"/>
      <c r="H6" s="721"/>
      <c r="I6" s="835"/>
      <c r="J6" s="835"/>
      <c r="K6" s="835"/>
      <c r="L6" s="835"/>
      <c r="M6" s="835"/>
    </row>
    <row r="7" spans="1:13" ht="14.85" customHeight="1">
      <c r="A7" s="67" t="s">
        <v>619</v>
      </c>
      <c r="B7" s="46" t="s">
        <v>174</v>
      </c>
      <c r="C7" s="47">
        <v>20</v>
      </c>
      <c r="D7" s="48">
        <v>28.6</v>
      </c>
      <c r="E7" s="54">
        <v>-8.6000000000000014</v>
      </c>
      <c r="F7" s="55">
        <v>-0.30069930069930073</v>
      </c>
      <c r="G7" s="769"/>
      <c r="H7" s="721"/>
      <c r="I7" s="835"/>
      <c r="J7" s="835"/>
      <c r="K7" s="835"/>
      <c r="L7" s="835"/>
      <c r="M7" s="835"/>
    </row>
    <row r="8" spans="1:13" ht="14.85" customHeight="1">
      <c r="A8" s="67" t="s">
        <v>130</v>
      </c>
      <c r="B8" s="46" t="s">
        <v>174</v>
      </c>
      <c r="C8" s="47">
        <v>20</v>
      </c>
      <c r="D8" s="48">
        <v>28.6</v>
      </c>
      <c r="E8" s="54">
        <v>-8.6000000000000014</v>
      </c>
      <c r="F8" s="907">
        <v>-0.30069930069930073</v>
      </c>
      <c r="G8" s="769"/>
      <c r="H8" s="721"/>
      <c r="I8" s="835"/>
      <c r="J8" s="835"/>
      <c r="K8" s="835"/>
      <c r="L8" s="835"/>
      <c r="M8" s="835"/>
    </row>
    <row r="9" spans="1:13" ht="14.85" customHeight="1">
      <c r="A9" s="67" t="s">
        <v>176</v>
      </c>
      <c r="B9" s="46" t="s">
        <v>174</v>
      </c>
      <c r="C9" s="47">
        <v>17.100000000000001</v>
      </c>
      <c r="D9" s="48">
        <v>25.6</v>
      </c>
      <c r="E9" s="54">
        <v>-8.5</v>
      </c>
      <c r="F9" s="907">
        <v>-0.33203125</v>
      </c>
      <c r="G9" s="769"/>
      <c r="H9" s="721"/>
      <c r="I9" s="835"/>
      <c r="J9" s="835"/>
      <c r="K9" s="835"/>
      <c r="L9" s="835"/>
      <c r="M9" s="835"/>
    </row>
    <row r="10" spans="1:13" ht="14.85" customHeight="1">
      <c r="A10" s="67" t="s">
        <v>177</v>
      </c>
      <c r="B10" s="46" t="s">
        <v>174</v>
      </c>
      <c r="C10" s="47">
        <v>17.100000000000001</v>
      </c>
      <c r="D10" s="48">
        <v>25.6</v>
      </c>
      <c r="E10" s="54">
        <v>-8.5</v>
      </c>
      <c r="F10" s="907">
        <v>-0.33203125</v>
      </c>
      <c r="G10" s="769"/>
      <c r="H10" s="721"/>
      <c r="I10" s="835"/>
      <c r="J10" s="835"/>
      <c r="K10" s="835"/>
      <c r="L10" s="835"/>
      <c r="M10" s="835"/>
    </row>
    <row r="11" spans="1:13" ht="14.85" customHeight="1">
      <c r="A11" s="67" t="s">
        <v>178</v>
      </c>
      <c r="B11" s="46" t="s">
        <v>174</v>
      </c>
      <c r="C11" s="47">
        <v>0.2</v>
      </c>
      <c r="D11" s="48">
        <v>0.3</v>
      </c>
      <c r="E11" s="54">
        <v>-9.9999999999999978E-2</v>
      </c>
      <c r="F11" s="907">
        <v>-0.33333333333333326</v>
      </c>
      <c r="G11" s="769"/>
      <c r="H11" s="721"/>
      <c r="I11" s="835"/>
      <c r="J11" s="835"/>
      <c r="K11" s="835"/>
      <c r="L11" s="835"/>
      <c r="M11" s="835"/>
    </row>
    <row r="12" spans="1:13" ht="14.85" customHeight="1">
      <c r="A12" s="67" t="s">
        <v>179</v>
      </c>
      <c r="B12" s="46" t="s">
        <v>160</v>
      </c>
      <c r="C12" s="85">
        <v>0.44800000000000001</v>
      </c>
      <c r="D12" s="86">
        <v>1.9710000000000001</v>
      </c>
      <c r="E12" s="919">
        <v>-152.30000000000001</v>
      </c>
      <c r="F12" s="907" t="s">
        <v>134</v>
      </c>
      <c r="G12" s="721"/>
      <c r="H12" s="721"/>
      <c r="I12" s="721"/>
      <c r="J12" s="835"/>
      <c r="K12" s="835"/>
      <c r="L12" s="835"/>
      <c r="M12" s="835"/>
    </row>
    <row r="13" spans="1:13" ht="14.85" customHeight="1">
      <c r="A13" s="19" t="s">
        <v>609</v>
      </c>
      <c r="B13" s="860"/>
      <c r="C13" s="861"/>
      <c r="D13" s="861"/>
      <c r="E13" s="591"/>
      <c r="F13" s="592"/>
      <c r="G13" s="721"/>
      <c r="H13" s="721"/>
      <c r="I13" s="721"/>
      <c r="J13" s="835"/>
      <c r="K13" s="835"/>
      <c r="L13" s="835"/>
      <c r="M13" s="835"/>
    </row>
    <row r="14" spans="1:13" ht="14.85" customHeight="1">
      <c r="A14" s="841"/>
      <c r="B14" s="841"/>
      <c r="C14" s="841"/>
      <c r="D14" s="841"/>
      <c r="E14" s="841"/>
      <c r="F14" s="841"/>
      <c r="G14" s="721"/>
      <c r="H14" s="721"/>
      <c r="I14" s="721"/>
      <c r="J14" s="835"/>
      <c r="K14" s="835"/>
      <c r="L14" s="835"/>
      <c r="M14" s="835"/>
    </row>
    <row r="15" spans="1:13" ht="14.85" customHeight="1">
      <c r="A15" s="271"/>
      <c r="B15" s="273"/>
      <c r="C15" s="320" t="s">
        <v>35</v>
      </c>
      <c r="D15" s="320" t="s">
        <v>36</v>
      </c>
      <c r="E15" s="274" t="s">
        <v>37</v>
      </c>
      <c r="F15" s="274" t="s">
        <v>173</v>
      </c>
      <c r="G15" s="721"/>
      <c r="H15" s="721"/>
      <c r="I15" s="721"/>
      <c r="J15" s="835"/>
      <c r="K15" s="835"/>
      <c r="L15" s="835"/>
      <c r="M15" s="835"/>
    </row>
    <row r="16" spans="1:13" ht="14.85" customHeight="1">
      <c r="A16" s="67" t="s">
        <v>251</v>
      </c>
      <c r="B16" s="46" t="s">
        <v>174</v>
      </c>
      <c r="C16" s="47">
        <v>275</v>
      </c>
      <c r="D16" s="48">
        <v>278.60000000000002</v>
      </c>
      <c r="E16" s="54">
        <v>-3.6000000000000227</v>
      </c>
      <c r="F16" s="55">
        <v>-1.2921751615219032E-2</v>
      </c>
      <c r="G16" s="769"/>
      <c r="H16" s="721"/>
      <c r="I16" s="835"/>
      <c r="J16" s="835"/>
      <c r="K16" s="835"/>
      <c r="L16" s="835"/>
      <c r="M16" s="835"/>
    </row>
    <row r="17" spans="1:13" ht="14.85" customHeight="1">
      <c r="A17" s="19"/>
      <c r="B17" s="127"/>
      <c r="C17" s="590"/>
      <c r="D17" s="128"/>
      <c r="E17" s="129"/>
      <c r="F17" s="130"/>
      <c r="G17" s="769"/>
      <c r="H17" s="721"/>
      <c r="I17" s="835"/>
      <c r="J17" s="835"/>
      <c r="K17" s="835"/>
      <c r="L17" s="835"/>
      <c r="M17" s="835"/>
    </row>
    <row r="18" spans="1:13" ht="14.85" customHeight="1">
      <c r="A18" s="6"/>
      <c r="B18" s="721"/>
      <c r="C18" s="721"/>
      <c r="D18" s="721"/>
      <c r="E18" s="721"/>
      <c r="F18" s="721"/>
    </row>
    <row r="19" spans="1:13" ht="14.85" customHeight="1">
      <c r="A19" s="967" t="s">
        <v>252</v>
      </c>
      <c r="B19" s="967"/>
      <c r="C19" s="967"/>
      <c r="D19" s="967"/>
      <c r="E19" s="967"/>
      <c r="F19" s="967"/>
    </row>
    <row r="20" spans="1:13" ht="14.85" customHeight="1">
      <c r="A20" s="271"/>
      <c r="B20" s="273"/>
      <c r="C20" s="320" t="s">
        <v>35</v>
      </c>
      <c r="D20" s="320" t="s">
        <v>36</v>
      </c>
      <c r="E20" s="274" t="s">
        <v>37</v>
      </c>
      <c r="F20" s="274" t="s">
        <v>173</v>
      </c>
    </row>
    <row r="21" spans="1:13" ht="14.85" customHeight="1">
      <c r="A21" s="77" t="s">
        <v>253</v>
      </c>
      <c r="B21" s="83"/>
      <c r="C21" s="61"/>
      <c r="D21" s="62"/>
      <c r="E21" s="63"/>
      <c r="F21" s="64"/>
    </row>
    <row r="22" spans="1:13" ht="14.85" customHeight="1">
      <c r="A22" s="67" t="s">
        <v>254</v>
      </c>
      <c r="B22" s="46" t="s">
        <v>255</v>
      </c>
      <c r="C22" s="608" t="s">
        <v>256</v>
      </c>
      <c r="D22" s="792" t="s">
        <v>257</v>
      </c>
      <c r="E22" s="121" t="s">
        <v>121</v>
      </c>
      <c r="F22" s="55" t="s">
        <v>148</v>
      </c>
    </row>
    <row r="23" spans="1:13" ht="14.85" customHeight="1">
      <c r="A23" s="67" t="s">
        <v>258</v>
      </c>
      <c r="B23" s="46" t="s">
        <v>255</v>
      </c>
      <c r="C23" s="259">
        <v>891</v>
      </c>
      <c r="D23" s="793">
        <v>891</v>
      </c>
      <c r="E23" s="121" t="s">
        <v>121</v>
      </c>
      <c r="F23" s="55" t="s">
        <v>148</v>
      </c>
    </row>
    <row r="24" spans="1:13" ht="14.85" customHeight="1">
      <c r="A24" s="271"/>
      <c r="B24" s="273"/>
      <c r="C24" s="273" t="s">
        <v>229</v>
      </c>
      <c r="D24" s="320" t="s">
        <v>14</v>
      </c>
      <c r="E24" s="274" t="s">
        <v>37</v>
      </c>
      <c r="F24" s="274" t="s">
        <v>173</v>
      </c>
    </row>
    <row r="25" spans="1:13" ht="14.85" customHeight="1">
      <c r="A25" s="77" t="s">
        <v>145</v>
      </c>
      <c r="B25" s="83"/>
      <c r="C25" s="61"/>
      <c r="D25" s="62"/>
      <c r="E25" s="63"/>
      <c r="F25" s="64"/>
    </row>
    <row r="26" spans="1:13" ht="14.85" customHeight="1">
      <c r="A26" s="67" t="s">
        <v>156</v>
      </c>
      <c r="B26" s="46" t="s">
        <v>157</v>
      </c>
      <c r="C26" s="70">
        <v>0.15</v>
      </c>
      <c r="D26" s="71">
        <v>0.02</v>
      </c>
      <c r="E26" s="542">
        <v>0.13</v>
      </c>
      <c r="F26" s="55">
        <v>5.4039999999999999</v>
      </c>
    </row>
    <row r="27" spans="1:13" ht="14.85" customHeight="1">
      <c r="A27" s="67" t="s">
        <v>259</v>
      </c>
      <c r="B27" s="46" t="s">
        <v>160</v>
      </c>
      <c r="C27" s="85">
        <v>0.999</v>
      </c>
      <c r="D27" s="86">
        <v>0.999</v>
      </c>
      <c r="E27" s="87" t="s">
        <v>260</v>
      </c>
      <c r="F27" s="55" t="s">
        <v>134</v>
      </c>
    </row>
    <row r="28" spans="1:13" ht="14.85" customHeight="1">
      <c r="A28" s="67" t="s">
        <v>261</v>
      </c>
      <c r="B28" s="46" t="s">
        <v>160</v>
      </c>
      <c r="C28" s="85">
        <v>6.7000000000000004E-2</v>
      </c>
      <c r="D28" s="86">
        <v>1.0999999999999999E-2</v>
      </c>
      <c r="E28" s="87" t="s">
        <v>262</v>
      </c>
      <c r="F28" s="55" t="s">
        <v>134</v>
      </c>
    </row>
    <row r="29" spans="1:13" ht="14.85" customHeight="1">
      <c r="A29" s="19" t="s">
        <v>263</v>
      </c>
      <c r="B29" s="127"/>
      <c r="C29" s="721"/>
      <c r="D29" s="721"/>
      <c r="E29" s="721"/>
      <c r="F29" s="721"/>
    </row>
    <row r="30" spans="1:13" ht="14.85" customHeight="1">
      <c r="A30" s="721"/>
      <c r="B30" s="837"/>
      <c r="C30" s="769"/>
      <c r="D30" s="769"/>
      <c r="E30" s="721"/>
      <c r="F30" s="721"/>
    </row>
    <row r="31" spans="1:13" ht="14.85" customHeight="1">
      <c r="A31" s="721"/>
      <c r="B31" s="837"/>
      <c r="C31" s="769"/>
      <c r="D31" s="769"/>
      <c r="E31" s="721"/>
      <c r="F31" s="721"/>
    </row>
    <row r="32" spans="1:13" ht="14.85" customHeight="1">
      <c r="A32" s="967" t="s">
        <v>264</v>
      </c>
      <c r="B32" s="967"/>
      <c r="C32" s="967"/>
      <c r="D32" s="967"/>
      <c r="E32" s="967"/>
      <c r="F32" s="721"/>
    </row>
    <row r="33" spans="1:12" ht="14.85" customHeight="1">
      <c r="A33" s="937"/>
      <c r="B33" s="938"/>
      <c r="C33" s="939" t="s">
        <v>199</v>
      </c>
      <c r="D33" s="938">
        <v>2023</v>
      </c>
      <c r="E33" s="938" t="s">
        <v>37</v>
      </c>
      <c r="F33" s="938" t="s">
        <v>44</v>
      </c>
    </row>
    <row r="34" spans="1:12" ht="14.85" customHeight="1">
      <c r="A34" s="77" t="s">
        <v>265</v>
      </c>
      <c r="B34" s="173" t="s">
        <v>160</v>
      </c>
      <c r="C34" s="61">
        <v>12.2</v>
      </c>
      <c r="D34" s="930">
        <v>8.8000000000000007</v>
      </c>
      <c r="E34" s="921" t="s">
        <v>611</v>
      </c>
      <c r="F34" s="791" t="s">
        <v>134</v>
      </c>
      <c r="G34" s="721"/>
      <c r="H34" s="721"/>
      <c r="I34" s="721"/>
      <c r="J34" s="721"/>
      <c r="K34" s="721"/>
      <c r="L34" s="721"/>
    </row>
    <row r="35" spans="1:12" ht="14.85" customHeight="1">
      <c r="A35" s="77" t="s">
        <v>203</v>
      </c>
      <c r="B35" s="77"/>
      <c r="C35" s="47"/>
      <c r="D35" s="889"/>
      <c r="E35" s="54"/>
      <c r="F35" s="54"/>
      <c r="G35" s="721"/>
      <c r="H35" s="721"/>
      <c r="I35" s="721"/>
      <c r="J35" s="721"/>
      <c r="K35" s="721"/>
      <c r="L35" s="721"/>
    </row>
    <row r="36" spans="1:12" ht="14.85" customHeight="1">
      <c r="A36" s="91" t="s">
        <v>207</v>
      </c>
      <c r="B36" s="107" t="s">
        <v>174</v>
      </c>
      <c r="C36" s="47">
        <v>11.2</v>
      </c>
      <c r="D36" s="889">
        <v>10.6</v>
      </c>
      <c r="E36" s="226">
        <v>0.59999999999999964</v>
      </c>
      <c r="F36" s="87">
        <v>5.6603773584905627E-2</v>
      </c>
      <c r="G36" s="721"/>
      <c r="H36" s="721"/>
      <c r="I36" s="721"/>
      <c r="J36" s="721"/>
      <c r="K36" s="721"/>
      <c r="L36" s="721"/>
    </row>
    <row r="37" spans="1:12" ht="14.85" customHeight="1">
      <c r="A37" s="77" t="s">
        <v>266</v>
      </c>
      <c r="B37" s="107"/>
      <c r="C37" s="47"/>
      <c r="D37" s="889"/>
      <c r="E37" s="226"/>
      <c r="F37" s="87"/>
      <c r="G37" s="721"/>
      <c r="H37" s="721"/>
      <c r="I37" s="721"/>
      <c r="J37" s="721"/>
      <c r="K37" s="721"/>
      <c r="L37" s="721"/>
    </row>
    <row r="38" spans="1:12" ht="14.85" customHeight="1">
      <c r="A38" s="91" t="s">
        <v>207</v>
      </c>
      <c r="B38" s="107" t="s">
        <v>174</v>
      </c>
      <c r="C38" s="47">
        <v>7.2</v>
      </c>
      <c r="D38" s="889">
        <v>7.6</v>
      </c>
      <c r="E38" s="226">
        <v>-0.39999999999999947</v>
      </c>
      <c r="F38" s="55">
        <v>-5.2631578947368356E-2</v>
      </c>
      <c r="G38" s="721"/>
      <c r="H38" s="721"/>
      <c r="I38" s="721"/>
      <c r="J38" s="721"/>
      <c r="K38" s="721"/>
      <c r="L38" s="721"/>
    </row>
    <row r="39" spans="1:12" ht="14.85" customHeight="1">
      <c r="A39" s="77" t="s">
        <v>267</v>
      </c>
      <c r="B39" s="107"/>
      <c r="C39" s="47"/>
      <c r="D39" s="889"/>
      <c r="E39" s="226"/>
      <c r="F39" s="87"/>
      <c r="G39" s="721"/>
      <c r="H39" s="721"/>
      <c r="I39" s="721"/>
      <c r="J39" s="721"/>
      <c r="K39" s="721"/>
      <c r="L39" s="721"/>
    </row>
    <row r="40" spans="1:12" ht="14.85" customHeight="1">
      <c r="A40" s="242" t="s">
        <v>207</v>
      </c>
      <c r="B40" s="107" t="s">
        <v>174</v>
      </c>
      <c r="C40" s="47">
        <v>4</v>
      </c>
      <c r="D40" s="889">
        <v>3</v>
      </c>
      <c r="E40" s="226">
        <v>1</v>
      </c>
      <c r="F40" s="87">
        <v>0.33333333333333331</v>
      </c>
      <c r="G40" s="721"/>
      <c r="H40" s="721"/>
      <c r="I40" s="721"/>
      <c r="J40" s="721"/>
      <c r="K40" s="721"/>
      <c r="L40" s="721"/>
    </row>
    <row r="41" spans="1:12" ht="14.85" customHeight="1">
      <c r="A41" s="19" t="s">
        <v>268</v>
      </c>
      <c r="B41" s="107"/>
      <c r="C41" s="108"/>
      <c r="D41" s="108"/>
      <c r="E41" s="108"/>
      <c r="F41" s="721"/>
      <c r="G41" s="721"/>
      <c r="H41" s="721"/>
      <c r="I41" s="721"/>
      <c r="J41" s="721"/>
      <c r="K41" s="721"/>
      <c r="L41" s="721"/>
    </row>
    <row r="45" spans="1:12" ht="14.85" customHeight="1">
      <c r="A45" s="36" t="s">
        <v>116</v>
      </c>
      <c r="B45" s="721"/>
      <c r="C45" s="721"/>
      <c r="D45" s="721"/>
      <c r="E45" s="721"/>
      <c r="F45" s="721"/>
      <c r="G45" s="829"/>
      <c r="H45" s="829"/>
      <c r="I45" s="829"/>
      <c r="J45" s="829"/>
      <c r="K45" s="829"/>
      <c r="L45" s="829"/>
    </row>
  </sheetData>
  <mergeCells count="5">
    <mergeCell ref="A19:F19"/>
    <mergeCell ref="A32:E32"/>
    <mergeCell ref="A2:C2"/>
    <mergeCell ref="D2:F2"/>
    <mergeCell ref="A4:F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0068-7517-4828-B1D6-357999BBFD2B}">
  <sheetPr>
    <tabColor rgb="FF928DF2"/>
  </sheetPr>
  <dimension ref="A1:M52"/>
  <sheetViews>
    <sheetView zoomScaleNormal="100" workbookViewId="0"/>
  </sheetViews>
  <sheetFormatPr defaultColWidth="9.109375" defaultRowHeight="14.85" customHeight="1"/>
  <cols>
    <col min="1" max="1" width="55.5546875" style="4" customWidth="1"/>
    <col min="2" max="6" width="13.33203125" style="4" customWidth="1"/>
    <col min="7" max="16384" width="9.109375" style="4"/>
  </cols>
  <sheetData>
    <row r="1" spans="1:13" ht="39.9" customHeight="1">
      <c r="A1" s="76" t="s">
        <v>11</v>
      </c>
      <c r="B1" s="84"/>
      <c r="C1" s="84"/>
      <c r="D1" s="76"/>
      <c r="E1" s="84"/>
      <c r="F1" s="84"/>
      <c r="G1" s="721"/>
      <c r="H1" s="721"/>
      <c r="I1" s="721"/>
      <c r="J1" s="721"/>
      <c r="K1" s="721"/>
      <c r="L1" s="721"/>
      <c r="M1" s="721"/>
    </row>
    <row r="2" spans="1:13" ht="39.9" customHeight="1" thickBot="1">
      <c r="A2" s="971" t="s">
        <v>671</v>
      </c>
      <c r="B2" s="971"/>
      <c r="C2" s="971"/>
      <c r="D2" s="970"/>
      <c r="E2" s="970"/>
      <c r="F2" s="970"/>
      <c r="G2" s="721"/>
      <c r="H2" s="721"/>
      <c r="I2" s="721"/>
      <c r="J2" s="721"/>
      <c r="K2" s="721"/>
      <c r="L2" s="721"/>
      <c r="M2" s="721"/>
    </row>
    <row r="3" spans="1:13" ht="14.85" customHeight="1">
      <c r="A3" s="721"/>
      <c r="B3" s="721"/>
      <c r="C3" s="721"/>
      <c r="D3" s="721"/>
      <c r="E3" s="721"/>
      <c r="F3" s="721"/>
      <c r="G3" s="721"/>
      <c r="H3" s="721"/>
      <c r="I3" s="721"/>
      <c r="J3" s="721"/>
      <c r="K3" s="721"/>
      <c r="L3" s="721"/>
      <c r="M3" s="721"/>
    </row>
    <row r="4" spans="1:13" ht="14.85" customHeight="1">
      <c r="A4" s="967" t="s">
        <v>269</v>
      </c>
      <c r="B4" s="967"/>
      <c r="C4" s="967"/>
      <c r="D4" s="967"/>
      <c r="E4" s="967"/>
      <c r="F4" s="967"/>
      <c r="G4" s="721"/>
      <c r="H4" s="721"/>
      <c r="I4" s="721"/>
      <c r="J4" s="721"/>
      <c r="K4" s="721"/>
      <c r="L4" s="721"/>
      <c r="M4" s="721"/>
    </row>
    <row r="5" spans="1:13" ht="14.85" customHeight="1">
      <c r="A5" s="271"/>
      <c r="B5" s="273"/>
      <c r="C5" s="273" t="s">
        <v>13</v>
      </c>
      <c r="D5" s="273" t="s">
        <v>14</v>
      </c>
      <c r="E5" s="274" t="s">
        <v>37</v>
      </c>
      <c r="F5" s="274" t="s">
        <v>173</v>
      </c>
      <c r="G5" s="181"/>
      <c r="H5" s="181"/>
      <c r="I5" s="182"/>
      <c r="J5" s="182"/>
      <c r="K5" s="182"/>
      <c r="L5" s="182"/>
      <c r="M5" s="182"/>
    </row>
    <row r="6" spans="1:13" ht="14.85" customHeight="1">
      <c r="A6" s="67" t="s">
        <v>19</v>
      </c>
      <c r="B6" s="46" t="s">
        <v>174</v>
      </c>
      <c r="C6" s="47">
        <v>352.8</v>
      </c>
      <c r="D6" s="48">
        <v>681.5</v>
      </c>
      <c r="E6" s="54">
        <v>-328.7</v>
      </c>
      <c r="F6" s="55">
        <v>-0.48231841526045488</v>
      </c>
      <c r="G6" s="183"/>
      <c r="H6" s="182"/>
      <c r="I6" s="183"/>
      <c r="J6" s="182"/>
      <c r="K6" s="184"/>
      <c r="L6" s="184"/>
      <c r="M6" s="184"/>
    </row>
    <row r="7" spans="1:13" ht="14.85" customHeight="1">
      <c r="A7" s="67" t="s">
        <v>175</v>
      </c>
      <c r="B7" s="46" t="s">
        <v>174</v>
      </c>
      <c r="C7" s="47">
        <v>17.399999999999999</v>
      </c>
      <c r="D7" s="48">
        <v>0.9</v>
      </c>
      <c r="E7" s="54">
        <v>16.5</v>
      </c>
      <c r="F7" s="55" t="s">
        <v>134</v>
      </c>
      <c r="G7" s="183"/>
      <c r="H7" s="182"/>
      <c r="I7" s="183"/>
      <c r="J7" s="182"/>
      <c r="K7" s="184"/>
      <c r="L7" s="184"/>
      <c r="M7" s="184"/>
    </row>
    <row r="8" spans="1:13" ht="14.85" customHeight="1">
      <c r="A8" s="67" t="s">
        <v>130</v>
      </c>
      <c r="B8" s="46" t="s">
        <v>174</v>
      </c>
      <c r="C8" s="47">
        <v>32.200000000000003</v>
      </c>
      <c r="D8" s="48">
        <v>2.5</v>
      </c>
      <c r="E8" s="54">
        <v>29.700000000000003</v>
      </c>
      <c r="F8" s="55" t="s">
        <v>134</v>
      </c>
      <c r="G8" s="183"/>
      <c r="H8" s="182"/>
      <c r="I8" s="183"/>
      <c r="J8" s="182"/>
      <c r="K8" s="184"/>
      <c r="L8" s="184"/>
      <c r="M8" s="184"/>
    </row>
    <row r="9" spans="1:13" ht="14.85" customHeight="1">
      <c r="A9" s="67" t="s">
        <v>176</v>
      </c>
      <c r="B9" s="46" t="s">
        <v>174</v>
      </c>
      <c r="C9" s="47">
        <v>16.8</v>
      </c>
      <c r="D9" s="48">
        <v>0.1</v>
      </c>
      <c r="E9" s="54">
        <v>16.7</v>
      </c>
      <c r="F9" s="55" t="s">
        <v>134</v>
      </c>
      <c r="G9" s="183"/>
      <c r="H9" s="182"/>
      <c r="I9" s="183"/>
      <c r="J9" s="182"/>
      <c r="K9" s="184"/>
      <c r="L9" s="184"/>
      <c r="M9" s="184"/>
    </row>
    <row r="10" spans="1:13" ht="14.85" customHeight="1">
      <c r="A10" s="67" t="s">
        <v>177</v>
      </c>
      <c r="B10" s="46" t="s">
        <v>174</v>
      </c>
      <c r="C10" s="47">
        <v>31.6</v>
      </c>
      <c r="D10" s="48">
        <v>1.6</v>
      </c>
      <c r="E10" s="54">
        <v>30</v>
      </c>
      <c r="F10" s="55" t="s">
        <v>134</v>
      </c>
      <c r="G10" s="183"/>
      <c r="H10" s="182"/>
      <c r="I10" s="183"/>
      <c r="J10" s="182"/>
      <c r="K10" s="184"/>
      <c r="L10" s="184"/>
      <c r="M10" s="184"/>
    </row>
    <row r="11" spans="1:13" ht="14.85" customHeight="1">
      <c r="A11" s="67" t="s">
        <v>178</v>
      </c>
      <c r="B11" s="46" t="s">
        <v>174</v>
      </c>
      <c r="C11" s="47">
        <v>2.6</v>
      </c>
      <c r="D11" s="48">
        <v>0.6</v>
      </c>
      <c r="E11" s="54">
        <v>2</v>
      </c>
      <c r="F11" s="55">
        <v>3.3333333333333335</v>
      </c>
      <c r="G11" s="183"/>
      <c r="H11" s="182"/>
      <c r="I11" s="183"/>
      <c r="J11" s="182"/>
      <c r="K11" s="184"/>
      <c r="L11" s="184"/>
      <c r="M11" s="184"/>
    </row>
    <row r="12" spans="1:13" ht="14.85" customHeight="1">
      <c r="A12" s="67" t="s">
        <v>179</v>
      </c>
      <c r="B12" s="46" t="s">
        <v>160</v>
      </c>
      <c r="C12" s="85">
        <v>5.0999999999999997E-2</v>
      </c>
      <c r="D12" s="86">
        <v>1E-3</v>
      </c>
      <c r="E12" s="925">
        <v>5</v>
      </c>
      <c r="F12" s="55" t="s">
        <v>134</v>
      </c>
      <c r="G12" s="182"/>
      <c r="H12" s="182"/>
      <c r="I12" s="182"/>
      <c r="J12" s="184"/>
      <c r="K12" s="184"/>
      <c r="L12" s="184"/>
      <c r="M12" s="184"/>
    </row>
    <row r="13" spans="1:13" ht="14.85" customHeight="1">
      <c r="A13" s="182"/>
      <c r="B13" s="182"/>
      <c r="C13" s="182"/>
      <c r="D13" s="182"/>
      <c r="E13" s="182"/>
      <c r="F13" s="182"/>
      <c r="G13" s="182"/>
      <c r="H13" s="182"/>
      <c r="I13" s="182"/>
      <c r="J13" s="184"/>
      <c r="K13" s="184"/>
      <c r="L13" s="184"/>
      <c r="M13" s="184"/>
    </row>
    <row r="14" spans="1:13" ht="14.85" customHeight="1">
      <c r="A14" s="271"/>
      <c r="B14" s="273"/>
      <c r="C14" s="320" t="s">
        <v>35</v>
      </c>
      <c r="D14" s="320" t="s">
        <v>36</v>
      </c>
      <c r="E14" s="274" t="s">
        <v>37</v>
      </c>
      <c r="F14" s="274" t="s">
        <v>173</v>
      </c>
      <c r="G14" s="181"/>
      <c r="H14" s="181"/>
      <c r="I14" s="182"/>
      <c r="J14" s="184"/>
      <c r="K14" s="184"/>
      <c r="L14" s="184"/>
      <c r="M14" s="184"/>
    </row>
    <row r="15" spans="1:13" ht="14.85" customHeight="1">
      <c r="A15" s="67" t="s">
        <v>181</v>
      </c>
      <c r="B15" s="46" t="s">
        <v>174</v>
      </c>
      <c r="C15" s="47">
        <v>28.4</v>
      </c>
      <c r="D15" s="48">
        <v>25</v>
      </c>
      <c r="E15" s="54">
        <v>3.3999999999999986</v>
      </c>
      <c r="F15" s="55">
        <v>0.13599999999999995</v>
      </c>
      <c r="G15" s="721"/>
      <c r="H15" s="182"/>
      <c r="I15" s="182"/>
      <c r="J15" s="184"/>
      <c r="K15" s="184"/>
      <c r="L15" s="184"/>
      <c r="M15" s="184"/>
    </row>
    <row r="18" spans="1:8" ht="14.85" customHeight="1">
      <c r="A18" s="967" t="s">
        <v>270</v>
      </c>
      <c r="B18" s="967"/>
      <c r="C18" s="967"/>
      <c r="D18" s="967"/>
      <c r="E18" s="967"/>
      <c r="F18" s="967"/>
      <c r="G18" s="721"/>
      <c r="H18" s="721"/>
    </row>
    <row r="19" spans="1:8" ht="14.85" customHeight="1">
      <c r="A19" s="271"/>
      <c r="B19" s="273"/>
      <c r="C19" s="320" t="s">
        <v>35</v>
      </c>
      <c r="D19" s="320" t="s">
        <v>36</v>
      </c>
      <c r="E19" s="274" t="s">
        <v>37</v>
      </c>
      <c r="F19" s="274" t="s">
        <v>173</v>
      </c>
      <c r="G19" s="721"/>
      <c r="H19" s="721"/>
    </row>
    <row r="20" spans="1:8" ht="14.85" customHeight="1">
      <c r="A20" s="77" t="s">
        <v>145</v>
      </c>
      <c r="B20" s="110"/>
      <c r="C20" s="122"/>
      <c r="D20" s="123"/>
      <c r="E20" s="119"/>
      <c r="F20" s="112"/>
      <c r="G20" s="721"/>
      <c r="H20" s="721"/>
    </row>
    <row r="21" spans="1:8" ht="14.85" customHeight="1">
      <c r="A21" s="67" t="s">
        <v>219</v>
      </c>
      <c r="B21" s="110" t="s">
        <v>271</v>
      </c>
      <c r="C21" s="543">
        <v>1.4</v>
      </c>
      <c r="D21" s="544">
        <v>1.4</v>
      </c>
      <c r="E21" s="705">
        <v>0</v>
      </c>
      <c r="F21" s="112">
        <v>-8.0000000000000002E-3</v>
      </c>
      <c r="G21" s="721"/>
      <c r="H21" s="721"/>
    </row>
    <row r="22" spans="1:8" ht="14.85" customHeight="1">
      <c r="A22" s="67" t="s">
        <v>272</v>
      </c>
      <c r="B22" s="110" t="s">
        <v>273</v>
      </c>
      <c r="C22" s="547">
        <v>453</v>
      </c>
      <c r="D22" s="548">
        <v>376</v>
      </c>
      <c r="E22" s="549">
        <v>77</v>
      </c>
      <c r="F22" s="112">
        <v>0.20499999999999999</v>
      </c>
      <c r="G22" s="721"/>
      <c r="H22" s="721"/>
    </row>
    <row r="23" spans="1:8" ht="14.85" customHeight="1">
      <c r="A23" s="77" t="s">
        <v>169</v>
      </c>
      <c r="B23" s="110"/>
      <c r="C23" s="122"/>
      <c r="D23" s="123"/>
      <c r="E23" s="119"/>
      <c r="F23" s="112"/>
      <c r="G23" s="721"/>
      <c r="H23" s="721"/>
    </row>
    <row r="24" spans="1:8" ht="14.85" customHeight="1">
      <c r="A24" s="67" t="s">
        <v>219</v>
      </c>
      <c r="B24" s="110" t="s">
        <v>271</v>
      </c>
      <c r="C24" s="545">
        <v>0.6</v>
      </c>
      <c r="D24" s="546">
        <v>0.6</v>
      </c>
      <c r="E24" s="563" t="s">
        <v>274</v>
      </c>
      <c r="F24" s="112">
        <v>-2E-3</v>
      </c>
      <c r="G24" s="721"/>
      <c r="H24" s="721"/>
    </row>
    <row r="25" spans="1:8" ht="14.85" customHeight="1">
      <c r="A25" s="67" t="s">
        <v>275</v>
      </c>
      <c r="B25" s="110" t="s">
        <v>157</v>
      </c>
      <c r="C25" s="545">
        <v>0.5</v>
      </c>
      <c r="D25" s="546">
        <v>1.7</v>
      </c>
      <c r="E25" s="552">
        <v>-1.3</v>
      </c>
      <c r="F25" s="112">
        <v>-0.73599999999999999</v>
      </c>
      <c r="G25" s="721"/>
      <c r="H25" s="721"/>
    </row>
    <row r="26" spans="1:8" ht="14.85" customHeight="1">
      <c r="A26" s="271"/>
      <c r="B26" s="273"/>
      <c r="C26" s="273" t="s">
        <v>13</v>
      </c>
      <c r="D26" s="273" t="s">
        <v>14</v>
      </c>
      <c r="E26" s="274" t="s">
        <v>37</v>
      </c>
      <c r="F26" s="274" t="s">
        <v>173</v>
      </c>
      <c r="G26" s="721"/>
      <c r="H26" s="721"/>
    </row>
    <row r="27" spans="1:8" ht="14.85" customHeight="1">
      <c r="A27" s="77" t="s">
        <v>162</v>
      </c>
      <c r="B27" s="46"/>
      <c r="C27" s="47"/>
      <c r="D27" s="48"/>
      <c r="E27" s="54"/>
      <c r="F27" s="55"/>
      <c r="G27" s="721"/>
      <c r="H27" s="721"/>
    </row>
    <row r="28" spans="1:8" ht="14.85" customHeight="1">
      <c r="A28" s="91" t="s">
        <v>67</v>
      </c>
      <c r="B28" s="110" t="s">
        <v>157</v>
      </c>
      <c r="C28" s="122">
        <v>1.37</v>
      </c>
      <c r="D28" s="123">
        <v>1.45</v>
      </c>
      <c r="E28" s="119">
        <v>-0.08</v>
      </c>
      <c r="F28" s="112">
        <v>-5.7000000000000002E-2</v>
      </c>
      <c r="G28" s="721"/>
      <c r="H28" s="721"/>
    </row>
    <row r="29" spans="1:8" ht="14.85" customHeight="1">
      <c r="A29" s="91" t="s">
        <v>276</v>
      </c>
      <c r="B29" s="110" t="s">
        <v>157</v>
      </c>
      <c r="C29" s="122">
        <v>0.21</v>
      </c>
      <c r="D29" s="123">
        <v>0.23</v>
      </c>
      <c r="E29" s="119">
        <v>-0.03</v>
      </c>
      <c r="F29" s="112">
        <v>-0.11899999999999999</v>
      </c>
      <c r="G29" s="721"/>
      <c r="H29" s="721"/>
    </row>
    <row r="30" spans="1:8" ht="14.85" customHeight="1">
      <c r="A30" s="91" t="s">
        <v>277</v>
      </c>
      <c r="B30" s="110" t="s">
        <v>157</v>
      </c>
      <c r="C30" s="122">
        <v>0</v>
      </c>
      <c r="D30" s="123">
        <v>0</v>
      </c>
      <c r="E30" s="563" t="s">
        <v>278</v>
      </c>
      <c r="F30" s="112">
        <v>1.4E-2</v>
      </c>
      <c r="G30" s="721"/>
      <c r="H30" s="721"/>
    </row>
    <row r="31" spans="1:8" ht="14.85" customHeight="1">
      <c r="A31" s="91" t="s">
        <v>68</v>
      </c>
      <c r="B31" s="110" t="s">
        <v>157</v>
      </c>
      <c r="C31" s="122">
        <v>0.19</v>
      </c>
      <c r="D31" s="123">
        <v>0.14000000000000001</v>
      </c>
      <c r="E31" s="119">
        <v>0.06</v>
      </c>
      <c r="F31" s="112">
        <v>0.41299999999999998</v>
      </c>
      <c r="G31" s="721"/>
      <c r="H31" s="721"/>
    </row>
    <row r="32" spans="1:8" ht="14.85" customHeight="1">
      <c r="A32" s="67" t="s">
        <v>279</v>
      </c>
      <c r="B32" s="107" t="s">
        <v>157</v>
      </c>
      <c r="C32" s="124">
        <v>1.77</v>
      </c>
      <c r="D32" s="125">
        <v>1.82</v>
      </c>
      <c r="E32" s="119">
        <v>-0.06</v>
      </c>
      <c r="F32" s="109">
        <v>-0.03</v>
      </c>
      <c r="G32" s="721"/>
      <c r="H32" s="721"/>
    </row>
    <row r="33" spans="1:7" ht="14.85" customHeight="1">
      <c r="A33" s="91" t="s">
        <v>280</v>
      </c>
      <c r="B33" s="110" t="s">
        <v>157</v>
      </c>
      <c r="C33" s="122">
        <v>0.63</v>
      </c>
      <c r="D33" s="123">
        <v>0.6</v>
      </c>
      <c r="E33" s="119">
        <v>0.03</v>
      </c>
      <c r="F33" s="112">
        <v>4.2999999999999997E-2</v>
      </c>
      <c r="G33" s="721"/>
    </row>
    <row r="34" spans="1:7" ht="14.85" customHeight="1">
      <c r="A34" s="516" t="s">
        <v>281</v>
      </c>
      <c r="B34" s="517" t="s">
        <v>157</v>
      </c>
      <c r="C34" s="520">
        <v>1.1399999999999999</v>
      </c>
      <c r="D34" s="521">
        <v>1.22</v>
      </c>
      <c r="E34" s="522">
        <v>-0.08</v>
      </c>
      <c r="F34" s="519">
        <v>-6.6000000000000003E-2</v>
      </c>
      <c r="G34" s="721"/>
    </row>
    <row r="35" spans="1:7" s="18" customFormat="1" ht="14.85" customHeight="1">
      <c r="A35" s="77" t="s">
        <v>170</v>
      </c>
      <c r="B35" s="217" t="s">
        <v>157</v>
      </c>
      <c r="C35" s="218">
        <v>2.84</v>
      </c>
      <c r="D35" s="219">
        <v>3.85</v>
      </c>
      <c r="E35" s="220">
        <v>-1.02</v>
      </c>
      <c r="F35" s="255">
        <v>-0.26400000000000001</v>
      </c>
      <c r="G35" s="721"/>
    </row>
    <row r="36" spans="1:7" ht="14.85" customHeight="1">
      <c r="A36" s="91" t="s">
        <v>67</v>
      </c>
      <c r="B36" s="110" t="s">
        <v>157</v>
      </c>
      <c r="C36" s="122">
        <v>1.9</v>
      </c>
      <c r="D36" s="123">
        <v>1.85</v>
      </c>
      <c r="E36" s="119">
        <v>0.05</v>
      </c>
      <c r="F36" s="112">
        <v>2.9000000000000001E-2</v>
      </c>
      <c r="G36" s="721"/>
    </row>
    <row r="37" spans="1:7" ht="14.85" customHeight="1">
      <c r="A37" s="91" t="s">
        <v>276</v>
      </c>
      <c r="B37" s="110" t="s">
        <v>157</v>
      </c>
      <c r="C37" s="122">
        <v>0.1</v>
      </c>
      <c r="D37" s="123">
        <v>0.12</v>
      </c>
      <c r="E37" s="119">
        <v>-0.02</v>
      </c>
      <c r="F37" s="112">
        <v>-0.15</v>
      </c>
      <c r="G37" s="721"/>
    </row>
    <row r="38" spans="1:7" ht="14.85" customHeight="1">
      <c r="A38" s="91" t="s">
        <v>277</v>
      </c>
      <c r="B38" s="107" t="s">
        <v>157</v>
      </c>
      <c r="C38" s="124">
        <v>0</v>
      </c>
      <c r="D38" s="82">
        <v>0.01</v>
      </c>
      <c r="E38" s="119">
        <v>-0.01</v>
      </c>
      <c r="F38" s="112">
        <v>-0.98399999999999999</v>
      </c>
      <c r="G38" s="721"/>
    </row>
    <row r="39" spans="1:7" ht="14.85" customHeight="1">
      <c r="A39" s="91" t="s">
        <v>68</v>
      </c>
      <c r="B39" s="107" t="s">
        <v>157</v>
      </c>
      <c r="C39" s="124">
        <v>0.08</v>
      </c>
      <c r="D39" s="82">
        <v>0.11</v>
      </c>
      <c r="E39" s="119">
        <v>-0.03</v>
      </c>
      <c r="F39" s="55">
        <v>-0.29799999999999999</v>
      </c>
      <c r="G39" s="721"/>
    </row>
    <row r="40" spans="1:7" ht="14.85" customHeight="1">
      <c r="A40" s="91" t="s">
        <v>282</v>
      </c>
      <c r="B40" s="110" t="s">
        <v>157</v>
      </c>
      <c r="C40" s="122">
        <v>0.27</v>
      </c>
      <c r="D40" s="774" t="s">
        <v>283</v>
      </c>
      <c r="E40" s="119">
        <v>-0.42</v>
      </c>
      <c r="F40" s="112">
        <v>-0.61199999999999999</v>
      </c>
      <c r="G40" s="721"/>
    </row>
    <row r="41" spans="1:7" ht="14.85" customHeight="1">
      <c r="A41" s="67" t="s">
        <v>279</v>
      </c>
      <c r="B41" s="107" t="s">
        <v>157</v>
      </c>
      <c r="C41" s="124">
        <v>2.35</v>
      </c>
      <c r="D41" s="773" t="s">
        <v>284</v>
      </c>
      <c r="E41" s="119">
        <v>-0.43</v>
      </c>
      <c r="F41" s="109">
        <v>-0.154</v>
      </c>
      <c r="G41" s="721"/>
    </row>
    <row r="42" spans="1:7" ht="14.85" customHeight="1">
      <c r="A42" s="91" t="s">
        <v>280</v>
      </c>
      <c r="B42" s="110" t="s">
        <v>157</v>
      </c>
      <c r="C42" s="122">
        <v>1.05</v>
      </c>
      <c r="D42" s="123">
        <v>1.03</v>
      </c>
      <c r="E42" s="119">
        <v>0.02</v>
      </c>
      <c r="F42" s="212">
        <v>2.1999999999999999E-2</v>
      </c>
      <c r="G42" s="721"/>
    </row>
    <row r="43" spans="1:7" ht="14.85" customHeight="1">
      <c r="A43" s="91" t="s">
        <v>285</v>
      </c>
      <c r="B43" s="110" t="s">
        <v>157</v>
      </c>
      <c r="C43" s="122">
        <v>1.3</v>
      </c>
      <c r="D43" s="586" t="s">
        <v>286</v>
      </c>
      <c r="E43" s="119">
        <v>-0.45</v>
      </c>
      <c r="F43" s="112">
        <v>-0.25700000000000001</v>
      </c>
      <c r="G43" s="721"/>
    </row>
    <row r="44" spans="1:7" ht="14.85" customHeight="1">
      <c r="A44" s="516" t="s">
        <v>287</v>
      </c>
      <c r="B44" s="517" t="s">
        <v>157</v>
      </c>
      <c r="C44" s="520">
        <v>0.49</v>
      </c>
      <c r="D44" s="772" t="s">
        <v>288</v>
      </c>
      <c r="E44" s="522">
        <v>-0.59</v>
      </c>
      <c r="F44" s="519">
        <v>-0.54600000000000004</v>
      </c>
      <c r="G44" s="721"/>
    </row>
    <row r="45" spans="1:7" s="18" customFormat="1" ht="14.85" customHeight="1">
      <c r="A45" s="509" t="s">
        <v>247</v>
      </c>
      <c r="B45" s="60"/>
      <c r="C45" s="505"/>
      <c r="D45" s="506"/>
      <c r="E45" s="507"/>
      <c r="F45" s="504"/>
      <c r="G45" s="721"/>
    </row>
    <row r="46" spans="1:7" ht="14.85" customHeight="1">
      <c r="A46" s="67" t="s">
        <v>289</v>
      </c>
      <c r="B46" s="107" t="s">
        <v>160</v>
      </c>
      <c r="C46" s="189">
        <v>0.7</v>
      </c>
      <c r="D46" s="229">
        <v>0.62</v>
      </c>
      <c r="E46" s="119" t="s">
        <v>290</v>
      </c>
      <c r="F46" s="126" t="s">
        <v>134</v>
      </c>
      <c r="G46" s="721"/>
    </row>
    <row r="47" spans="1:7" ht="14.85" customHeight="1">
      <c r="A47" s="67" t="s">
        <v>291</v>
      </c>
      <c r="B47" s="107" t="s">
        <v>160</v>
      </c>
      <c r="C47" s="189">
        <v>0.69</v>
      </c>
      <c r="D47" s="229">
        <v>0.73</v>
      </c>
      <c r="E47" s="119" t="s">
        <v>292</v>
      </c>
      <c r="F47" s="126" t="s">
        <v>134</v>
      </c>
      <c r="G47" s="721"/>
    </row>
    <row r="48" spans="1:7" ht="14.85" customHeight="1">
      <c r="A48" s="19" t="s">
        <v>293</v>
      </c>
      <c r="B48" s="107"/>
      <c r="C48" s="769"/>
      <c r="D48" s="769"/>
      <c r="E48" s="721"/>
      <c r="F48" s="721"/>
      <c r="G48" s="721"/>
    </row>
    <row r="49" spans="1:12" ht="14.85" customHeight="1">
      <c r="A49" s="177"/>
      <c r="B49" s="721"/>
      <c r="C49" s="721"/>
      <c r="D49" s="721"/>
      <c r="E49" s="769"/>
      <c r="F49" s="769"/>
      <c r="G49" s="721"/>
      <c r="H49" s="721"/>
      <c r="I49" s="721"/>
      <c r="J49" s="721"/>
      <c r="K49" s="721"/>
      <c r="L49" s="721"/>
    </row>
    <row r="50" spans="1:12" ht="14.85" customHeight="1">
      <c r="A50" s="174"/>
      <c r="B50" s="174"/>
      <c r="C50" s="174"/>
      <c r="D50" s="174"/>
      <c r="E50" s="721"/>
      <c r="F50" s="721"/>
      <c r="G50" s="721"/>
      <c r="H50" s="721"/>
      <c r="I50" s="721"/>
      <c r="J50" s="721"/>
      <c r="K50" s="721"/>
      <c r="L50" s="721"/>
    </row>
    <row r="51" spans="1:12" ht="14.85" customHeight="1">
      <c r="A51" s="36"/>
      <c r="B51" s="721"/>
      <c r="C51" s="721"/>
      <c r="D51" s="721"/>
      <c r="E51" s="721"/>
      <c r="F51" s="721"/>
      <c r="G51" s="829"/>
      <c r="H51" s="829"/>
      <c r="I51" s="829"/>
      <c r="J51" s="829"/>
      <c r="K51" s="829"/>
      <c r="L51" s="829"/>
    </row>
    <row r="52" spans="1:12" ht="14.85" customHeight="1">
      <c r="A52" s="36" t="s">
        <v>116</v>
      </c>
      <c r="B52" s="721"/>
      <c r="C52" s="721"/>
      <c r="D52" s="721"/>
      <c r="E52" s="721"/>
      <c r="F52" s="721"/>
      <c r="G52" s="829"/>
      <c r="H52" s="829"/>
      <c r="I52" s="829"/>
      <c r="J52" s="829"/>
      <c r="K52" s="829"/>
      <c r="L52" s="829"/>
    </row>
  </sheetData>
  <mergeCells count="4">
    <mergeCell ref="A18:F18"/>
    <mergeCell ref="A2:C2"/>
    <mergeCell ref="D2:F2"/>
    <mergeCell ref="A4:F4"/>
  </mergeCells>
  <pageMargins left="0.7" right="0.7" top="0.75" bottom="0.75" header="0.3" footer="0.3"/>
  <pageSetup paperSize="9" orientation="portrait" r:id="rId1"/>
  <ignoredErrors>
    <ignoredError sqref="E30 E24 D40:D4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334FF-9107-45D3-A429-271A0BEE62DA}">
  <dimension ref="A1:P119"/>
  <sheetViews>
    <sheetView zoomScaleNormal="100" workbookViewId="0"/>
  </sheetViews>
  <sheetFormatPr defaultColWidth="9.109375" defaultRowHeight="14.85" customHeight="1"/>
  <cols>
    <col min="1" max="1" width="60.6640625" style="4" customWidth="1"/>
    <col min="2" max="4" width="13.5546875" style="4" customWidth="1"/>
    <col min="5" max="5" width="84.33203125" style="4" customWidth="1"/>
    <col min="6" max="16384" width="9.109375" style="4"/>
  </cols>
  <sheetData>
    <row r="1" spans="1:13" ht="39.9" customHeight="1">
      <c r="A1" s="76" t="s">
        <v>11</v>
      </c>
      <c r="B1" s="84"/>
      <c r="C1" s="76"/>
      <c r="D1" s="721"/>
      <c r="E1" s="721"/>
      <c r="F1" s="721"/>
      <c r="G1" s="721"/>
      <c r="H1" s="721"/>
      <c r="I1" s="721"/>
      <c r="J1" s="721"/>
      <c r="K1" s="721"/>
      <c r="L1" s="721"/>
      <c r="M1" s="721"/>
    </row>
    <row r="2" spans="1:13" ht="39.9" customHeight="1" thickBot="1">
      <c r="A2" s="971" t="s">
        <v>655</v>
      </c>
      <c r="B2" s="971"/>
      <c r="C2" s="180"/>
      <c r="D2" s="9"/>
      <c r="E2" s="3"/>
      <c r="F2" s="721"/>
      <c r="G2" s="721"/>
      <c r="H2" s="721"/>
      <c r="I2" s="721"/>
      <c r="J2" s="721"/>
      <c r="K2" s="721"/>
      <c r="L2" s="721"/>
      <c r="M2" s="721"/>
    </row>
    <row r="4" spans="1:13" ht="14.85" customHeight="1">
      <c r="A4" s="343" t="s">
        <v>337</v>
      </c>
      <c r="B4" s="135"/>
      <c r="C4" s="135"/>
      <c r="L4" s="721"/>
      <c r="M4" s="721"/>
    </row>
    <row r="5" spans="1:13" ht="14.85" customHeight="1">
      <c r="A5" s="271"/>
      <c r="B5" s="273" t="s">
        <v>35</v>
      </c>
      <c r="C5" s="273" t="s">
        <v>36</v>
      </c>
      <c r="D5" s="273" t="s">
        <v>679</v>
      </c>
      <c r="L5" s="721"/>
      <c r="M5" s="721"/>
    </row>
    <row r="6" spans="1:13" ht="14.85" customHeight="1">
      <c r="A6" s="77" t="s">
        <v>338</v>
      </c>
      <c r="B6" s="61"/>
      <c r="C6" s="62"/>
      <c r="D6" s="62"/>
      <c r="L6" s="721"/>
      <c r="M6" s="721"/>
    </row>
    <row r="7" spans="1:13" ht="14.85" customHeight="1">
      <c r="A7" s="91" t="s">
        <v>339</v>
      </c>
      <c r="B7" s="47">
        <v>322.39999999999998</v>
      </c>
      <c r="C7" s="48">
        <v>315.39999999999998</v>
      </c>
      <c r="D7" s="48">
        <v>170.5</v>
      </c>
      <c r="L7" s="721"/>
      <c r="M7" s="721"/>
    </row>
    <row r="8" spans="1:13" ht="14.85" customHeight="1">
      <c r="A8" s="91" t="s">
        <v>340</v>
      </c>
      <c r="B8" s="47">
        <v>3480.2</v>
      </c>
      <c r="C8" s="48">
        <v>3362.5</v>
      </c>
      <c r="D8" s="48">
        <v>2868.3</v>
      </c>
      <c r="L8" s="721"/>
      <c r="M8" s="823"/>
    </row>
    <row r="9" spans="1:13" ht="14.85" customHeight="1">
      <c r="A9" s="91" t="s">
        <v>341</v>
      </c>
      <c r="B9" s="47">
        <v>52</v>
      </c>
      <c r="C9" s="48">
        <v>49.9</v>
      </c>
      <c r="D9" s="48">
        <v>49.8</v>
      </c>
      <c r="L9" s="721"/>
      <c r="M9" s="823"/>
    </row>
    <row r="10" spans="1:13" ht="14.85" customHeight="1">
      <c r="A10" s="91" t="s">
        <v>342</v>
      </c>
      <c r="B10" s="47">
        <v>325</v>
      </c>
      <c r="C10" s="48">
        <v>309.89999999999998</v>
      </c>
      <c r="D10" s="48">
        <v>132.6</v>
      </c>
      <c r="L10" s="721"/>
      <c r="M10" s="823"/>
    </row>
    <row r="11" spans="1:13" ht="14.85" customHeight="1">
      <c r="A11" s="91" t="s">
        <v>343</v>
      </c>
      <c r="B11" s="47">
        <v>5.9</v>
      </c>
      <c r="C11" s="48">
        <v>5.9</v>
      </c>
      <c r="D11" s="48">
        <v>5.5</v>
      </c>
      <c r="L11" s="721"/>
      <c r="M11" s="823"/>
    </row>
    <row r="12" spans="1:13" ht="14.85" customHeight="1">
      <c r="A12" s="91" t="s">
        <v>344</v>
      </c>
      <c r="B12" s="47">
        <v>77.2</v>
      </c>
      <c r="C12" s="48">
        <v>76.3</v>
      </c>
      <c r="D12" s="48">
        <v>63.2</v>
      </c>
      <c r="L12" s="721"/>
      <c r="M12" s="823"/>
    </row>
    <row r="13" spans="1:13" ht="14.85" customHeight="1">
      <c r="A13" s="91" t="s">
        <v>345</v>
      </c>
      <c r="B13" s="47">
        <v>37.6</v>
      </c>
      <c r="C13" s="48">
        <v>37</v>
      </c>
      <c r="D13" s="48">
        <v>25.9</v>
      </c>
      <c r="L13" s="721"/>
      <c r="M13" s="823"/>
    </row>
    <row r="14" spans="1:13" ht="14.85" customHeight="1">
      <c r="A14" s="91" t="s">
        <v>346</v>
      </c>
      <c r="B14" s="47">
        <v>4.0999999999999996</v>
      </c>
      <c r="C14" s="48">
        <v>3.5</v>
      </c>
      <c r="D14" s="48">
        <v>6.5</v>
      </c>
      <c r="L14" s="721"/>
      <c r="M14" s="823"/>
    </row>
    <row r="15" spans="1:13" ht="14.85" customHeight="1">
      <c r="A15" s="113" t="s">
        <v>347</v>
      </c>
      <c r="B15" s="169">
        <v>53.4</v>
      </c>
      <c r="C15" s="170">
        <v>56.5</v>
      </c>
      <c r="D15" s="170">
        <v>57.1</v>
      </c>
      <c r="L15" s="721"/>
      <c r="M15" s="823"/>
    </row>
    <row r="16" spans="1:13" ht="14.85" customHeight="1">
      <c r="A16" s="276" t="s">
        <v>71</v>
      </c>
      <c r="B16" s="278">
        <v>4357.8</v>
      </c>
      <c r="C16" s="279">
        <v>4216.8999999999996</v>
      </c>
      <c r="D16" s="279">
        <v>3379.4</v>
      </c>
      <c r="L16" s="721"/>
      <c r="M16" s="823"/>
    </row>
    <row r="17" spans="1:13" ht="14.85" customHeight="1">
      <c r="A17" s="91" t="s">
        <v>348</v>
      </c>
      <c r="B17" s="47">
        <v>229.5</v>
      </c>
      <c r="C17" s="48">
        <v>274.8</v>
      </c>
      <c r="D17" s="48">
        <v>265.39999999999998</v>
      </c>
      <c r="L17" s="721"/>
      <c r="M17" s="823"/>
    </row>
    <row r="18" spans="1:13" ht="14.85" customHeight="1">
      <c r="A18" s="91" t="s">
        <v>349</v>
      </c>
      <c r="B18" s="47">
        <v>19.100000000000001</v>
      </c>
      <c r="C18" s="48">
        <v>14.4</v>
      </c>
      <c r="D18" s="48">
        <v>16</v>
      </c>
      <c r="L18" s="721"/>
      <c r="M18" s="823"/>
    </row>
    <row r="19" spans="1:13" ht="14.85" customHeight="1">
      <c r="A19" s="91" t="s">
        <v>350</v>
      </c>
      <c r="B19" s="47">
        <v>237.6</v>
      </c>
      <c r="C19" s="48">
        <v>265.89999999999998</v>
      </c>
      <c r="D19" s="48">
        <v>306.60000000000002</v>
      </c>
      <c r="L19" s="721"/>
      <c r="M19" s="823"/>
    </row>
    <row r="20" spans="1:13" ht="14.85" customHeight="1">
      <c r="A20" s="91" t="s">
        <v>351</v>
      </c>
      <c r="B20" s="47">
        <v>98.5</v>
      </c>
      <c r="C20" s="48">
        <v>126</v>
      </c>
      <c r="D20" s="48">
        <v>169.8</v>
      </c>
      <c r="L20" s="721"/>
      <c r="M20" s="823"/>
    </row>
    <row r="21" spans="1:13" ht="14.85" customHeight="1">
      <c r="A21" s="91" t="s">
        <v>345</v>
      </c>
      <c r="B21" s="47">
        <v>2.5</v>
      </c>
      <c r="C21" s="48">
        <v>110.4</v>
      </c>
      <c r="D21" s="48" t="s">
        <v>676</v>
      </c>
      <c r="L21" s="721"/>
      <c r="M21" s="823"/>
    </row>
    <row r="22" spans="1:13" ht="14.85" customHeight="1">
      <c r="A22" s="91" t="s">
        <v>352</v>
      </c>
      <c r="B22" s="47">
        <v>20.399999999999999</v>
      </c>
      <c r="C22" s="48">
        <v>24</v>
      </c>
      <c r="D22" s="48">
        <v>22.2</v>
      </c>
      <c r="L22" s="721"/>
      <c r="M22" s="823"/>
    </row>
    <row r="23" spans="1:13" ht="14.85" customHeight="1">
      <c r="A23" s="91" t="s">
        <v>353</v>
      </c>
      <c r="B23" s="47">
        <v>14.7</v>
      </c>
      <c r="C23" s="48">
        <v>6.2</v>
      </c>
      <c r="D23" s="48">
        <v>0.2</v>
      </c>
      <c r="L23" s="721"/>
      <c r="M23" s="823"/>
    </row>
    <row r="24" spans="1:13" ht="14.85" customHeight="1">
      <c r="A24" s="91" t="s">
        <v>354</v>
      </c>
      <c r="B24" s="47">
        <v>346.7</v>
      </c>
      <c r="C24" s="48">
        <v>205.3</v>
      </c>
      <c r="D24" s="48">
        <v>768.2</v>
      </c>
      <c r="L24" s="721"/>
      <c r="M24" s="823"/>
    </row>
    <row r="25" spans="1:13" ht="14.85" customHeight="1">
      <c r="A25" s="113" t="s">
        <v>355</v>
      </c>
      <c r="B25" s="169">
        <v>0.7</v>
      </c>
      <c r="C25" s="170">
        <v>0.5</v>
      </c>
      <c r="D25" s="170">
        <v>0.4</v>
      </c>
      <c r="L25" s="721"/>
      <c r="M25" s="823"/>
    </row>
    <row r="26" spans="1:13" ht="14.85" customHeight="1">
      <c r="A26" s="346" t="s">
        <v>356</v>
      </c>
      <c r="B26" s="278">
        <v>969.7</v>
      </c>
      <c r="C26" s="279">
        <v>1027.5</v>
      </c>
      <c r="D26" s="279">
        <v>1548.8</v>
      </c>
      <c r="L26" s="721"/>
      <c r="M26" s="823"/>
    </row>
    <row r="27" spans="1:13" ht="14.85" customHeight="1">
      <c r="A27" s="345" t="s">
        <v>324</v>
      </c>
      <c r="B27" s="278">
        <v>5327.5</v>
      </c>
      <c r="C27" s="279">
        <v>5244.4</v>
      </c>
      <c r="D27" s="279">
        <v>4928.2</v>
      </c>
      <c r="L27" s="721"/>
      <c r="M27" s="823"/>
    </row>
    <row r="28" spans="1:13" ht="14.85" customHeight="1">
      <c r="A28" s="77" t="s">
        <v>357</v>
      </c>
      <c r="B28" s="61"/>
      <c r="C28" s="62"/>
      <c r="D28" s="62"/>
      <c r="L28" s="721"/>
      <c r="M28" s="823"/>
    </row>
    <row r="29" spans="1:13" ht="14.85" customHeight="1">
      <c r="A29" s="91" t="s">
        <v>358</v>
      </c>
      <c r="B29" s="47">
        <v>1616.4</v>
      </c>
      <c r="C29" s="48">
        <v>1616.4</v>
      </c>
      <c r="D29" s="48">
        <v>1616.4</v>
      </c>
      <c r="L29" s="721"/>
      <c r="M29" s="823"/>
    </row>
    <row r="30" spans="1:13" ht="14.85" customHeight="1">
      <c r="A30" s="91" t="s">
        <v>359</v>
      </c>
      <c r="B30" s="47">
        <v>244.1</v>
      </c>
      <c r="C30" s="48">
        <v>284.39999999999998</v>
      </c>
      <c r="D30" s="48">
        <v>215.7</v>
      </c>
      <c r="L30" s="721"/>
      <c r="M30" s="823"/>
    </row>
    <row r="31" spans="1:13" ht="14.85" customHeight="1">
      <c r="A31" s="91" t="s">
        <v>360</v>
      </c>
      <c r="B31" s="47">
        <v>460.9</v>
      </c>
      <c r="C31" s="48">
        <v>362.6</v>
      </c>
      <c r="D31" s="48">
        <v>228.2</v>
      </c>
      <c r="L31" s="721"/>
      <c r="M31" s="823"/>
    </row>
    <row r="32" spans="1:13" ht="14.85" customHeight="1">
      <c r="A32" s="77" t="s">
        <v>361</v>
      </c>
      <c r="B32" s="61">
        <v>2321.4</v>
      </c>
      <c r="C32" s="62">
        <v>2263.4</v>
      </c>
      <c r="D32" s="62">
        <v>2060.3000000000002</v>
      </c>
      <c r="L32" s="721"/>
      <c r="M32" s="823"/>
    </row>
    <row r="33" spans="1:16" ht="14.85" customHeight="1">
      <c r="A33" s="113" t="s">
        <v>362</v>
      </c>
      <c r="B33" s="238" t="s">
        <v>121</v>
      </c>
      <c r="C33" s="128" t="s">
        <v>121</v>
      </c>
      <c r="D33" s="128" t="s">
        <v>121</v>
      </c>
      <c r="L33" s="721"/>
      <c r="M33" s="823"/>
    </row>
    <row r="34" spans="1:16" ht="14.85" customHeight="1">
      <c r="A34" s="346" t="s">
        <v>80</v>
      </c>
      <c r="B34" s="278">
        <v>2321.4</v>
      </c>
      <c r="C34" s="279">
        <v>2263.4</v>
      </c>
      <c r="D34" s="279">
        <v>2060.3000000000002</v>
      </c>
      <c r="L34" s="721"/>
      <c r="M34" s="823"/>
    </row>
    <row r="35" spans="1:16" ht="14.85" customHeight="1">
      <c r="A35" s="91" t="s">
        <v>363</v>
      </c>
      <c r="B35" s="47">
        <v>1519.4</v>
      </c>
      <c r="C35" s="48">
        <v>1521.2</v>
      </c>
      <c r="D35" s="48">
        <v>1433</v>
      </c>
      <c r="L35" s="721"/>
      <c r="M35" s="823"/>
    </row>
    <row r="36" spans="1:16" ht="14.85" customHeight="1">
      <c r="A36" s="91" t="s">
        <v>364</v>
      </c>
      <c r="B36" s="47">
        <v>44.2</v>
      </c>
      <c r="C36" s="48">
        <v>42.3</v>
      </c>
      <c r="D36" s="48">
        <v>45.9</v>
      </c>
      <c r="L36" s="721"/>
      <c r="M36" s="823"/>
    </row>
    <row r="37" spans="1:16" ht="14.85" customHeight="1">
      <c r="A37" s="91" t="s">
        <v>74</v>
      </c>
      <c r="B37" s="47">
        <v>299.10000000000002</v>
      </c>
      <c r="C37" s="48">
        <v>300.10000000000002</v>
      </c>
      <c r="D37" s="48">
        <v>299</v>
      </c>
      <c r="L37" s="721"/>
      <c r="M37" s="823"/>
    </row>
    <row r="38" spans="1:16" ht="14.85" customHeight="1">
      <c r="A38" s="91" t="s">
        <v>76</v>
      </c>
      <c r="B38" s="47">
        <v>89.9</v>
      </c>
      <c r="C38" s="48">
        <v>87.4</v>
      </c>
      <c r="D38" s="48">
        <v>61.4</v>
      </c>
      <c r="L38" s="721"/>
      <c r="M38" s="823"/>
    </row>
    <row r="39" spans="1:16" ht="14.85" customHeight="1">
      <c r="A39" s="91" t="s">
        <v>365</v>
      </c>
      <c r="B39" s="47">
        <v>62.7</v>
      </c>
      <c r="C39" s="48">
        <v>60.7</v>
      </c>
      <c r="D39" s="48">
        <v>28.7</v>
      </c>
      <c r="L39" s="721"/>
      <c r="M39" s="823"/>
    </row>
    <row r="40" spans="1:16" ht="14.85" customHeight="1">
      <c r="A40" s="91" t="s">
        <v>75</v>
      </c>
      <c r="B40" s="47">
        <v>249.9</v>
      </c>
      <c r="C40" s="48">
        <v>241.6</v>
      </c>
      <c r="D40" s="48">
        <v>212.7</v>
      </c>
      <c r="L40" s="721"/>
      <c r="M40" s="823"/>
    </row>
    <row r="41" spans="1:16" ht="14.85" customHeight="1">
      <c r="A41" s="113" t="s">
        <v>366</v>
      </c>
      <c r="B41" s="169">
        <v>56.9</v>
      </c>
      <c r="C41" s="170">
        <v>66.599999999999994</v>
      </c>
      <c r="D41" s="170">
        <v>26</v>
      </c>
      <c r="L41" s="721"/>
      <c r="M41" s="823"/>
    </row>
    <row r="42" spans="1:16" ht="14.85" customHeight="1">
      <c r="A42" s="346" t="s">
        <v>677</v>
      </c>
      <c r="B42" s="278">
        <v>2322.1</v>
      </c>
      <c r="C42" s="279">
        <v>2319.9</v>
      </c>
      <c r="D42" s="279">
        <v>2106.6999999999998</v>
      </c>
      <c r="L42" s="721"/>
      <c r="M42" s="823"/>
    </row>
    <row r="43" spans="1:16" ht="14.85" customHeight="1">
      <c r="A43" s="91" t="s">
        <v>367</v>
      </c>
      <c r="B43" s="47">
        <v>68.599999999999994</v>
      </c>
      <c r="C43" s="48">
        <v>64.5</v>
      </c>
      <c r="D43" s="48">
        <v>48.5</v>
      </c>
      <c r="L43" s="721"/>
      <c r="M43" s="823"/>
    </row>
    <row r="44" spans="1:16" ht="14.85" customHeight="1">
      <c r="A44" s="91" t="s">
        <v>95</v>
      </c>
      <c r="B44" s="47">
        <v>4.8</v>
      </c>
      <c r="C44" s="48">
        <v>5.2</v>
      </c>
      <c r="D44" s="48">
        <v>3.6</v>
      </c>
      <c r="L44" s="721"/>
      <c r="M44" s="823"/>
    </row>
    <row r="45" spans="1:16" ht="14.85" customHeight="1">
      <c r="A45" s="91" t="s">
        <v>368</v>
      </c>
      <c r="B45" s="47">
        <v>174.5</v>
      </c>
      <c r="C45" s="48">
        <v>177.2</v>
      </c>
      <c r="D45" s="48">
        <v>42</v>
      </c>
      <c r="L45" s="721"/>
      <c r="M45" s="823"/>
    </row>
    <row r="46" spans="1:16" ht="14.85" customHeight="1">
      <c r="A46" s="91" t="s">
        <v>369</v>
      </c>
      <c r="B46" s="47">
        <v>64.3</v>
      </c>
      <c r="C46" s="48">
        <v>61.8</v>
      </c>
      <c r="D46" s="48">
        <v>78.8</v>
      </c>
      <c r="L46" s="721"/>
      <c r="M46" s="823"/>
    </row>
    <row r="47" spans="1:16" ht="14.85" customHeight="1">
      <c r="A47" s="91" t="s">
        <v>370</v>
      </c>
      <c r="B47" s="47">
        <v>14.8</v>
      </c>
      <c r="C47" s="48">
        <v>4.9000000000000004</v>
      </c>
      <c r="D47" s="48">
        <v>61.6</v>
      </c>
      <c r="L47" s="721"/>
      <c r="M47" s="823"/>
    </row>
    <row r="48" spans="1:16" ht="14.85" customHeight="1">
      <c r="A48" s="91" t="s">
        <v>365</v>
      </c>
      <c r="B48" s="47">
        <v>37.700000000000003</v>
      </c>
      <c r="C48" s="48">
        <v>27.6</v>
      </c>
      <c r="D48" s="48">
        <v>50.6</v>
      </c>
      <c r="L48" s="721"/>
      <c r="M48" s="823"/>
      <c r="N48" s="721"/>
      <c r="O48" s="721"/>
      <c r="P48" s="721"/>
    </row>
    <row r="49" spans="1:16" ht="14.85" customHeight="1">
      <c r="A49" s="91" t="s">
        <v>75</v>
      </c>
      <c r="B49" s="47">
        <v>35.799999999999997</v>
      </c>
      <c r="C49" s="48">
        <v>35.200000000000003</v>
      </c>
      <c r="D49" s="48">
        <v>83.1</v>
      </c>
      <c r="L49" s="721"/>
      <c r="M49" s="823"/>
      <c r="N49" s="721"/>
      <c r="O49" s="721"/>
      <c r="P49" s="721"/>
    </row>
    <row r="50" spans="1:16" ht="14.85" customHeight="1">
      <c r="A50" s="113" t="s">
        <v>371</v>
      </c>
      <c r="B50" s="169">
        <v>283.5</v>
      </c>
      <c r="C50" s="170">
        <v>284.7</v>
      </c>
      <c r="D50" s="170">
        <v>393</v>
      </c>
      <c r="L50" s="721"/>
      <c r="M50" s="823"/>
      <c r="N50" s="721"/>
      <c r="O50" s="721"/>
      <c r="P50" s="721"/>
    </row>
    <row r="51" spans="1:16" ht="14.85" customHeight="1">
      <c r="A51" s="344" t="s">
        <v>678</v>
      </c>
      <c r="B51" s="278">
        <v>684</v>
      </c>
      <c r="C51" s="279">
        <v>661.1</v>
      </c>
      <c r="D51" s="279">
        <v>761.2</v>
      </c>
      <c r="L51" s="721"/>
      <c r="M51" s="823"/>
      <c r="N51" s="721"/>
      <c r="O51" s="721"/>
      <c r="P51" s="721"/>
    </row>
    <row r="52" spans="1:16" ht="14.85" customHeight="1">
      <c r="A52" s="346" t="s">
        <v>372</v>
      </c>
      <c r="B52" s="349">
        <v>3006.1</v>
      </c>
      <c r="C52" s="350">
        <v>2981</v>
      </c>
      <c r="D52" s="350">
        <v>2867.9</v>
      </c>
      <c r="L52" s="721"/>
      <c r="M52" s="823"/>
      <c r="N52" s="721"/>
      <c r="O52" s="721"/>
      <c r="P52" s="721"/>
    </row>
    <row r="53" spans="1:16" ht="14.85" customHeight="1">
      <c r="A53" s="294" t="s">
        <v>373</v>
      </c>
      <c r="B53" s="278">
        <v>5327.5</v>
      </c>
      <c r="C53" s="279">
        <v>5244.4</v>
      </c>
      <c r="D53" s="279">
        <v>4928.2</v>
      </c>
      <c r="L53" s="721"/>
      <c r="M53" s="823"/>
      <c r="N53" s="721"/>
      <c r="O53" s="721"/>
      <c r="P53" s="721"/>
    </row>
    <row r="54" spans="1:16" ht="14.85" customHeight="1">
      <c r="A54" s="721"/>
      <c r="B54" s="721"/>
      <c r="C54" s="721"/>
      <c r="L54" s="721"/>
      <c r="M54" s="823"/>
      <c r="N54" s="721"/>
      <c r="O54" s="721"/>
      <c r="P54" s="721"/>
    </row>
    <row r="55" spans="1:16" ht="14.85" customHeight="1">
      <c r="A55" s="721"/>
      <c r="B55" s="721"/>
      <c r="C55" s="721"/>
      <c r="L55" s="721"/>
      <c r="M55" s="823"/>
      <c r="N55" s="721"/>
      <c r="O55" s="721"/>
      <c r="P55" s="721"/>
    </row>
    <row r="56" spans="1:16" ht="14.85" customHeight="1">
      <c r="A56" s="721"/>
      <c r="B56" s="721"/>
      <c r="C56" s="721"/>
      <c r="L56" s="721"/>
      <c r="M56" s="823"/>
      <c r="N56" s="721"/>
      <c r="O56" s="721"/>
      <c r="P56" s="721"/>
    </row>
    <row r="57" spans="1:16" ht="14.85" customHeight="1">
      <c r="A57" s="36" t="s">
        <v>116</v>
      </c>
      <c r="B57" s="721"/>
      <c r="C57" s="721"/>
      <c r="L57" s="829"/>
      <c r="M57" s="829"/>
      <c r="N57" s="829"/>
      <c r="O57" s="829"/>
      <c r="P57" s="829"/>
    </row>
    <row r="58" spans="1:16" ht="14.85" customHeight="1">
      <c r="A58" s="721"/>
      <c r="B58" s="721"/>
      <c r="C58" s="721"/>
      <c r="L58" s="721"/>
      <c r="M58" s="823"/>
      <c r="N58" s="721"/>
      <c r="O58" s="721"/>
      <c r="P58" s="721"/>
    </row>
    <row r="59" spans="1:16" ht="14.85" customHeight="1">
      <c r="A59" s="175"/>
      <c r="B59" s="194"/>
      <c r="C59" s="12"/>
      <c r="L59" s="721"/>
      <c r="M59" s="721"/>
      <c r="N59" s="721"/>
      <c r="O59" s="721"/>
      <c r="P59" s="721"/>
    </row>
    <row r="60" spans="1:16" ht="14.85" customHeight="1">
      <c r="A60" s="138"/>
      <c r="B60" s="194"/>
      <c r="C60" s="12"/>
      <c r="L60" s="721"/>
      <c r="M60" s="721"/>
      <c r="N60" s="721"/>
      <c r="O60" s="721"/>
      <c r="P60" s="721"/>
    </row>
    <row r="61" spans="1:16" ht="14.85" customHeight="1">
      <c r="A61" s="138"/>
      <c r="B61" s="194"/>
      <c r="C61" s="12"/>
      <c r="L61" s="721"/>
      <c r="M61" s="721"/>
      <c r="N61" s="721"/>
      <c r="O61" s="721"/>
      <c r="P61" s="721"/>
    </row>
    <row r="62" spans="1:16" ht="14.85" customHeight="1">
      <c r="A62" s="138"/>
      <c r="B62" s="194"/>
      <c r="C62" s="12"/>
      <c r="L62" s="721"/>
      <c r="M62" s="721"/>
      <c r="N62" s="721"/>
      <c r="O62" s="721"/>
      <c r="P62" s="721"/>
    </row>
    <row r="63" spans="1:16" ht="14.85" customHeight="1">
      <c r="A63" s="138"/>
      <c r="B63" s="194"/>
      <c r="C63" s="12"/>
      <c r="L63" s="721"/>
      <c r="M63" s="721"/>
      <c r="N63" s="721"/>
      <c r="O63" s="721"/>
      <c r="P63" s="721"/>
    </row>
    <row r="64" spans="1:16" ht="14.85" customHeight="1">
      <c r="A64" s="138"/>
      <c r="B64" s="194"/>
      <c r="C64" s="12"/>
      <c r="L64" s="721"/>
    </row>
    <row r="65" spans="1:12" ht="14.85" customHeight="1">
      <c r="A65" s="138"/>
      <c r="B65" s="194"/>
      <c r="C65" s="12"/>
      <c r="L65" s="721"/>
    </row>
    <row r="66" spans="1:12" ht="14.85" customHeight="1">
      <c r="A66" s="138"/>
      <c r="B66" s="194"/>
      <c r="C66" s="12"/>
      <c r="L66" s="721"/>
    </row>
    <row r="67" spans="1:12" ht="14.85" customHeight="1">
      <c r="A67" s="138"/>
      <c r="B67" s="194"/>
      <c r="C67" s="12"/>
      <c r="L67" s="721"/>
    </row>
    <row r="68" spans="1:12" ht="14.85" customHeight="1">
      <c r="A68" s="138"/>
      <c r="B68" s="12"/>
      <c r="C68" s="12"/>
      <c r="L68" s="721"/>
    </row>
    <row r="69" spans="1:12" ht="14.85" customHeight="1">
      <c r="A69" s="138"/>
      <c r="B69" s="12"/>
      <c r="C69" s="12"/>
      <c r="L69" s="721"/>
    </row>
    <row r="70" spans="1:12" ht="14.85" customHeight="1">
      <c r="A70" s="721"/>
      <c r="B70" s="721"/>
      <c r="C70" s="721"/>
      <c r="L70" s="721"/>
    </row>
    <row r="71" spans="1:12" ht="14.85" customHeight="1">
      <c r="A71" s="721"/>
      <c r="B71" s="721"/>
      <c r="C71" s="721"/>
      <c r="L71" s="721"/>
    </row>
    <row r="72" spans="1:12" ht="14.85" customHeight="1">
      <c r="A72" s="721"/>
      <c r="B72" s="721"/>
      <c r="C72" s="721"/>
      <c r="L72" s="721"/>
    </row>
    <row r="73" spans="1:12" ht="14.85" customHeight="1">
      <c r="A73" s="721"/>
      <c r="B73" s="721"/>
      <c r="C73" s="721"/>
      <c r="L73" s="721"/>
    </row>
    <row r="74" spans="1:12" ht="14.85" customHeight="1">
      <c r="A74" s="721"/>
      <c r="B74" s="721"/>
      <c r="C74" s="721"/>
      <c r="L74" s="721"/>
    </row>
    <row r="75" spans="1:12" ht="14.85" customHeight="1">
      <c r="A75" s="721"/>
      <c r="B75" s="721"/>
      <c r="C75" s="721"/>
      <c r="L75" s="721"/>
    </row>
    <row r="76" spans="1:12" ht="14.85" customHeight="1">
      <c r="A76" s="721"/>
      <c r="B76" s="721"/>
      <c r="C76" s="721"/>
      <c r="L76" s="721"/>
    </row>
    <row r="77" spans="1:12" ht="14.85" customHeight="1">
      <c r="A77" s="721"/>
      <c r="B77" s="721"/>
      <c r="C77" s="721"/>
      <c r="L77" s="721"/>
    </row>
    <row r="78" spans="1:12" ht="14.85" customHeight="1">
      <c r="A78" s="721"/>
      <c r="B78" s="721"/>
      <c r="C78" s="721"/>
      <c r="L78" s="721"/>
    </row>
    <row r="79" spans="1:12" ht="14.85" customHeight="1">
      <c r="A79" s="721"/>
      <c r="B79" s="721"/>
      <c r="C79" s="721"/>
      <c r="D79" s="721"/>
      <c r="E79" s="721"/>
      <c r="F79" s="721"/>
      <c r="G79" s="721"/>
      <c r="H79" s="721"/>
      <c r="I79" s="721"/>
      <c r="J79" s="721"/>
      <c r="K79" s="721"/>
      <c r="L79" s="721"/>
    </row>
    <row r="80" spans="1:12" ht="14.85" customHeight="1">
      <c r="D80" s="721"/>
      <c r="E80" s="721"/>
      <c r="F80" s="721"/>
      <c r="G80" s="721"/>
      <c r="H80" s="721"/>
      <c r="I80" s="721"/>
      <c r="J80" s="721"/>
      <c r="K80" s="721"/>
      <c r="L80" s="721"/>
    </row>
    <row r="81" spans="4:12" ht="14.85" customHeight="1">
      <c r="D81" s="721"/>
      <c r="E81" s="721"/>
      <c r="F81" s="721"/>
      <c r="G81" s="721"/>
      <c r="H81" s="721"/>
      <c r="I81" s="721"/>
      <c r="J81" s="721"/>
      <c r="K81" s="721"/>
      <c r="L81" s="721"/>
    </row>
    <row r="82" spans="4:12" ht="14.85" customHeight="1">
      <c r="D82" s="721"/>
      <c r="E82" s="721"/>
      <c r="F82" s="721"/>
      <c r="G82" s="721"/>
      <c r="H82" s="721"/>
      <c r="I82" s="721"/>
      <c r="J82" s="721"/>
      <c r="K82" s="721"/>
      <c r="L82" s="721"/>
    </row>
    <row r="83" spans="4:12" ht="14.85" customHeight="1">
      <c r="I83" s="721"/>
    </row>
    <row r="84" spans="4:12" ht="14.85" customHeight="1">
      <c r="I84" s="721"/>
    </row>
    <row r="85" spans="4:12" ht="14.85" customHeight="1">
      <c r="I85" s="721"/>
    </row>
    <row r="86" spans="4:12" ht="14.85" customHeight="1">
      <c r="I86" s="721"/>
    </row>
    <row r="87" spans="4:12" ht="14.85" customHeight="1">
      <c r="I87" s="721"/>
    </row>
    <row r="88" spans="4:12" ht="14.85" customHeight="1">
      <c r="I88" s="721"/>
    </row>
    <row r="89" spans="4:12" ht="14.85" customHeight="1">
      <c r="I89" s="721"/>
    </row>
    <row r="90" spans="4:12" ht="14.85" customHeight="1">
      <c r="I90" s="721"/>
    </row>
    <row r="91" spans="4:12" ht="14.85" customHeight="1">
      <c r="I91" s="721"/>
    </row>
    <row r="92" spans="4:12" ht="14.85" customHeight="1">
      <c r="I92" s="721"/>
    </row>
    <row r="93" spans="4:12" ht="14.85" customHeight="1">
      <c r="I93" s="721"/>
    </row>
    <row r="94" spans="4:12" ht="14.85" customHeight="1">
      <c r="I94" s="721"/>
    </row>
    <row r="95" spans="4:12" ht="14.85" customHeight="1">
      <c r="I95" s="721"/>
    </row>
    <row r="96" spans="4:12" ht="14.85" customHeight="1">
      <c r="I96" s="721"/>
    </row>
    <row r="97" spans="9:9" ht="14.85" customHeight="1">
      <c r="I97" s="721"/>
    </row>
    <row r="98" spans="9:9" ht="14.85" customHeight="1">
      <c r="I98" s="721"/>
    </row>
    <row r="99" spans="9:9" ht="14.85" customHeight="1">
      <c r="I99" s="721"/>
    </row>
    <row r="100" spans="9:9" ht="14.85" customHeight="1">
      <c r="I100" s="721"/>
    </row>
    <row r="101" spans="9:9" ht="14.85" customHeight="1">
      <c r="I101" s="721"/>
    </row>
    <row r="102" spans="9:9" ht="14.85" customHeight="1">
      <c r="I102" s="721"/>
    </row>
    <row r="103" spans="9:9" ht="14.85" customHeight="1">
      <c r="I103" s="721"/>
    </row>
    <row r="104" spans="9:9" ht="14.85" customHeight="1">
      <c r="I104" s="721"/>
    </row>
    <row r="105" spans="9:9" ht="14.85" customHeight="1">
      <c r="I105" s="721"/>
    </row>
    <row r="106" spans="9:9" ht="14.85" customHeight="1">
      <c r="I106" s="721"/>
    </row>
    <row r="107" spans="9:9" ht="14.85" customHeight="1">
      <c r="I107" s="721"/>
    </row>
    <row r="108" spans="9:9" ht="14.85" customHeight="1">
      <c r="I108" s="721"/>
    </row>
    <row r="109" spans="9:9" ht="14.85" customHeight="1">
      <c r="I109" s="721"/>
    </row>
    <row r="110" spans="9:9" ht="14.85" customHeight="1">
      <c r="I110" s="721"/>
    </row>
    <row r="111" spans="9:9" ht="14.85" customHeight="1">
      <c r="I111" s="721"/>
    </row>
    <row r="112" spans="9:9" ht="14.85" customHeight="1">
      <c r="I112" s="721"/>
    </row>
    <row r="113" spans="9:9" ht="14.85" customHeight="1">
      <c r="I113" s="721"/>
    </row>
    <row r="114" spans="9:9" ht="14.85" customHeight="1">
      <c r="I114" s="721"/>
    </row>
    <row r="115" spans="9:9" ht="14.85" customHeight="1">
      <c r="I115" s="721"/>
    </row>
    <row r="116" spans="9:9" ht="14.85" customHeight="1">
      <c r="I116" s="721"/>
    </row>
    <row r="117" spans="9:9" ht="14.85" customHeight="1">
      <c r="I117" s="721"/>
    </row>
    <row r="118" spans="9:9" ht="14.85" customHeight="1">
      <c r="I118" s="721"/>
    </row>
    <row r="119" spans="9:9" ht="14.85" customHeight="1">
      <c r="I119" s="721"/>
    </row>
  </sheetData>
  <mergeCells count="1">
    <mergeCell ref="A2:B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5A7C-D037-4D51-9A76-32BF0880635C}">
  <dimension ref="A1:O48"/>
  <sheetViews>
    <sheetView zoomScaleNormal="100" workbookViewId="0"/>
  </sheetViews>
  <sheetFormatPr defaultColWidth="9.109375" defaultRowHeight="14.85" customHeight="1"/>
  <cols>
    <col min="1" max="1" width="60.6640625" style="17" customWidth="1"/>
    <col min="2" max="3" width="13.33203125" style="4" customWidth="1"/>
    <col min="4" max="4" width="11.5546875" style="4" customWidth="1"/>
    <col min="5" max="5" width="60.88671875" style="4" customWidth="1"/>
    <col min="6" max="6" width="9.109375" style="4" bestFit="1"/>
    <col min="7" max="9" width="11" style="4" bestFit="1" customWidth="1"/>
    <col min="10" max="10" width="10.88671875" style="4" bestFit="1" customWidth="1"/>
    <col min="11" max="16384" width="9.109375" style="4"/>
  </cols>
  <sheetData>
    <row r="1" spans="1:11" ht="39.9" customHeight="1">
      <c r="A1" s="76" t="s">
        <v>11</v>
      </c>
      <c r="B1" s="84"/>
      <c r="C1" s="76"/>
      <c r="D1" s="721"/>
      <c r="E1" s="721"/>
      <c r="F1" s="721"/>
      <c r="G1" s="721"/>
      <c r="H1" s="721"/>
    </row>
    <row r="2" spans="1:11" ht="39.9" customHeight="1" thickBot="1">
      <c r="A2" s="971" t="s">
        <v>656</v>
      </c>
      <c r="B2" s="971"/>
      <c r="C2" s="180"/>
      <c r="D2" s="721"/>
      <c r="E2" s="721"/>
      <c r="F2" s="721"/>
      <c r="G2" s="721"/>
      <c r="H2" s="721"/>
    </row>
    <row r="3" spans="1:11" ht="14.85" customHeight="1">
      <c r="A3" s="721"/>
      <c r="B3" s="721"/>
      <c r="C3" s="721"/>
      <c r="D3" s="721"/>
      <c r="E3" s="721"/>
      <c r="F3" s="721"/>
      <c r="G3" s="721"/>
      <c r="H3" s="721"/>
    </row>
    <row r="4" spans="1:11" ht="14.85" customHeight="1">
      <c r="A4" s="343" t="s">
        <v>374</v>
      </c>
      <c r="B4" s="135"/>
      <c r="C4" s="135"/>
      <c r="D4" s="721"/>
      <c r="E4" s="721"/>
      <c r="F4" s="721"/>
      <c r="G4" s="721"/>
      <c r="H4" s="721"/>
      <c r="I4" s="721"/>
      <c r="J4" s="721"/>
      <c r="K4" s="721"/>
    </row>
    <row r="5" spans="1:11" ht="14.85" customHeight="1">
      <c r="A5" s="271"/>
      <c r="B5" s="271" t="s">
        <v>13</v>
      </c>
      <c r="C5" s="347" t="s">
        <v>14</v>
      </c>
      <c r="D5" s="721"/>
      <c r="E5" s="721"/>
      <c r="F5" s="721"/>
      <c r="G5" s="721"/>
      <c r="H5" s="721"/>
      <c r="I5" s="721"/>
      <c r="J5" s="721"/>
      <c r="K5" s="721"/>
    </row>
    <row r="6" spans="1:11" ht="14.85" customHeight="1">
      <c r="A6" s="114" t="s">
        <v>375</v>
      </c>
      <c r="B6" s="47">
        <v>650.70000000000005</v>
      </c>
      <c r="C6" s="48">
        <v>927.1</v>
      </c>
      <c r="D6" s="721"/>
      <c r="E6" s="721"/>
      <c r="F6" s="721"/>
      <c r="G6" s="721"/>
      <c r="H6" s="721"/>
      <c r="I6" s="721"/>
      <c r="J6" s="721"/>
      <c r="K6" s="721"/>
    </row>
    <row r="7" spans="1:11" ht="14.85" customHeight="1">
      <c r="A7" s="91" t="s">
        <v>376</v>
      </c>
      <c r="B7" s="47">
        <v>2.8</v>
      </c>
      <c r="C7" s="48">
        <v>1.2</v>
      </c>
      <c r="D7" s="721"/>
      <c r="E7" s="721"/>
      <c r="F7" s="721"/>
      <c r="G7" s="721"/>
      <c r="H7" s="721"/>
      <c r="I7" s="721"/>
      <c r="J7" s="721"/>
      <c r="K7" s="721"/>
    </row>
    <row r="8" spans="1:11" ht="14.85" customHeight="1">
      <c r="A8" s="77" t="s">
        <v>19</v>
      </c>
      <c r="B8" s="61">
        <v>653.5</v>
      </c>
      <c r="C8" s="62">
        <v>928.3</v>
      </c>
      <c r="D8" s="721"/>
      <c r="E8" s="721"/>
      <c r="F8" s="721"/>
      <c r="G8" s="721"/>
      <c r="H8" s="721"/>
      <c r="I8" s="721"/>
      <c r="J8" s="721"/>
      <c r="K8" s="721"/>
    </row>
    <row r="9" spans="1:11" ht="14.85" customHeight="1">
      <c r="A9" s="91" t="s">
        <v>665</v>
      </c>
      <c r="B9" s="47">
        <v>-393.1</v>
      </c>
      <c r="C9" s="48">
        <v>-677.8</v>
      </c>
      <c r="D9" s="721"/>
      <c r="E9" s="721"/>
      <c r="F9" s="721"/>
      <c r="G9" s="721"/>
      <c r="H9" s="721"/>
      <c r="I9" s="721"/>
      <c r="J9" s="721"/>
      <c r="K9" s="721"/>
    </row>
    <row r="10" spans="1:11" ht="14.85" customHeight="1">
      <c r="A10" s="91" t="s">
        <v>122</v>
      </c>
      <c r="B10" s="47">
        <v>-38.200000000000003</v>
      </c>
      <c r="C10" s="48">
        <v>-30.3</v>
      </c>
      <c r="D10" s="721"/>
      <c r="E10" s="721"/>
      <c r="F10" s="721"/>
      <c r="G10" s="721"/>
      <c r="H10" s="721"/>
      <c r="I10" s="721"/>
      <c r="J10" s="721"/>
      <c r="K10" s="721"/>
    </row>
    <row r="11" spans="1:11" ht="14.85" customHeight="1">
      <c r="A11" s="91" t="s">
        <v>123</v>
      </c>
      <c r="B11" s="47">
        <v>-14</v>
      </c>
      <c r="C11" s="48">
        <v>-8.5</v>
      </c>
      <c r="D11" s="721"/>
      <c r="E11" s="721"/>
      <c r="F11" s="721"/>
      <c r="G11" s="721"/>
      <c r="H11" s="721"/>
      <c r="I11" s="721"/>
      <c r="J11" s="721"/>
      <c r="K11" s="721"/>
    </row>
    <row r="12" spans="1:11" ht="14.85" customHeight="1">
      <c r="A12" s="113" t="s">
        <v>125</v>
      </c>
      <c r="B12" s="47">
        <v>-19.3</v>
      </c>
      <c r="C12" s="48">
        <v>-16.399999999999999</v>
      </c>
      <c r="D12" s="721"/>
      <c r="E12" s="721"/>
      <c r="F12" s="721"/>
      <c r="G12" s="721"/>
      <c r="H12" s="721"/>
      <c r="I12" s="721"/>
      <c r="J12" s="721"/>
      <c r="K12" s="721"/>
    </row>
    <row r="13" spans="1:11" ht="14.85" customHeight="1">
      <c r="A13" s="307" t="s">
        <v>377</v>
      </c>
      <c r="B13" s="278">
        <v>-464.6</v>
      </c>
      <c r="C13" s="279">
        <v>-733</v>
      </c>
      <c r="D13" s="721"/>
      <c r="E13" s="721"/>
      <c r="F13" s="721"/>
      <c r="G13" s="721"/>
      <c r="H13" s="721"/>
      <c r="I13" s="721"/>
      <c r="J13" s="721"/>
      <c r="K13" s="721"/>
    </row>
    <row r="14" spans="1:11" ht="14.85" customHeight="1">
      <c r="A14" s="77" t="s">
        <v>378</v>
      </c>
      <c r="B14" s="61">
        <v>188.9</v>
      </c>
      <c r="C14" s="62">
        <v>195.3</v>
      </c>
      <c r="D14" s="721"/>
      <c r="E14" s="721"/>
      <c r="F14" s="721"/>
      <c r="G14" s="721"/>
      <c r="H14" s="721"/>
      <c r="I14" s="721"/>
      <c r="J14" s="721"/>
      <c r="K14" s="721"/>
    </row>
    <row r="15" spans="1:11" ht="14.85" customHeight="1">
      <c r="A15" s="91" t="s">
        <v>379</v>
      </c>
      <c r="B15" s="47">
        <v>-40.9</v>
      </c>
      <c r="C15" s="48">
        <v>-37.5</v>
      </c>
      <c r="D15" s="721"/>
      <c r="E15" s="721"/>
      <c r="F15" s="721"/>
      <c r="G15" s="721"/>
      <c r="H15" s="721"/>
      <c r="I15" s="721"/>
      <c r="J15" s="721"/>
      <c r="K15" s="721"/>
    </row>
    <row r="16" spans="1:11" ht="26.4">
      <c r="A16" s="91" t="s">
        <v>380</v>
      </c>
      <c r="B16" s="47">
        <v>-0.5</v>
      </c>
      <c r="C16" s="48">
        <v>-1.2</v>
      </c>
      <c r="D16" s="721"/>
      <c r="E16" s="721"/>
      <c r="F16" s="721"/>
      <c r="G16" s="721"/>
      <c r="H16" s="721"/>
      <c r="I16" s="721"/>
      <c r="J16" s="721"/>
      <c r="K16" s="721"/>
    </row>
    <row r="17" spans="1:15" ht="14.85" customHeight="1">
      <c r="A17" s="77" t="s">
        <v>381</v>
      </c>
      <c r="B17" s="61">
        <v>147.5</v>
      </c>
      <c r="C17" s="62">
        <v>156.6</v>
      </c>
      <c r="D17" s="721"/>
      <c r="E17" s="721"/>
      <c r="F17" s="721"/>
      <c r="G17" s="721"/>
      <c r="H17" s="721"/>
      <c r="I17" s="721"/>
      <c r="J17" s="721"/>
      <c r="K17" s="721"/>
      <c r="L17" s="721"/>
      <c r="M17" s="721"/>
      <c r="N17" s="721"/>
      <c r="O17" s="721"/>
    </row>
    <row r="18" spans="1:15" ht="14.85" customHeight="1">
      <c r="A18" s="91" t="s">
        <v>382</v>
      </c>
      <c r="B18" s="47">
        <v>6.6</v>
      </c>
      <c r="C18" s="48">
        <v>2.6</v>
      </c>
      <c r="D18" s="721"/>
      <c r="E18" s="721"/>
      <c r="F18" s="721"/>
      <c r="G18" s="721"/>
      <c r="H18" s="721"/>
      <c r="I18" s="721"/>
      <c r="J18" s="721"/>
      <c r="K18" s="721"/>
      <c r="L18" s="721"/>
      <c r="M18" s="721"/>
      <c r="N18" s="721"/>
      <c r="O18" s="721"/>
    </row>
    <row r="19" spans="1:15" ht="14.85" customHeight="1">
      <c r="A19" s="91" t="s">
        <v>383</v>
      </c>
      <c r="B19" s="47">
        <v>-14.8</v>
      </c>
      <c r="C19" s="48">
        <v>-11.3</v>
      </c>
      <c r="D19" s="721"/>
      <c r="E19" s="721"/>
      <c r="F19" s="721"/>
      <c r="G19" s="721"/>
      <c r="H19" s="721"/>
      <c r="I19" s="721"/>
      <c r="J19" s="721"/>
      <c r="K19" s="721"/>
      <c r="L19" s="721"/>
      <c r="M19" s="721"/>
      <c r="N19" s="721"/>
      <c r="O19" s="721"/>
    </row>
    <row r="20" spans="1:15" ht="14.85" customHeight="1">
      <c r="A20" s="348" t="s">
        <v>30</v>
      </c>
      <c r="B20" s="61">
        <v>-8.1999999999999993</v>
      </c>
      <c r="C20" s="62">
        <v>-8.6999999999999993</v>
      </c>
      <c r="D20" s="721"/>
      <c r="E20" s="721"/>
      <c r="F20" s="721"/>
      <c r="G20" s="721"/>
      <c r="H20" s="721"/>
      <c r="I20" s="721"/>
      <c r="J20" s="721"/>
      <c r="K20" s="721"/>
      <c r="L20" s="721"/>
      <c r="M20" s="721"/>
      <c r="N20" s="721"/>
      <c r="O20" s="721"/>
    </row>
    <row r="21" spans="1:15" ht="14.85" customHeight="1">
      <c r="A21" s="346" t="s">
        <v>384</v>
      </c>
      <c r="B21" s="278">
        <v>139.30000000000001</v>
      </c>
      <c r="C21" s="279">
        <v>147.9</v>
      </c>
      <c r="D21" s="721"/>
      <c r="E21" s="721"/>
      <c r="F21" s="721"/>
      <c r="G21" s="721"/>
      <c r="H21" s="721"/>
      <c r="I21" s="721"/>
      <c r="J21" s="721"/>
      <c r="K21" s="721"/>
      <c r="L21" s="721"/>
      <c r="M21" s="721"/>
      <c r="N21" s="721"/>
      <c r="O21" s="721"/>
    </row>
    <row r="22" spans="1:15" ht="14.85" customHeight="1">
      <c r="A22" s="113" t="s">
        <v>31</v>
      </c>
      <c r="B22" s="47">
        <v>-20.6</v>
      </c>
      <c r="C22" s="48">
        <v>-20.7</v>
      </c>
      <c r="D22" s="721"/>
      <c r="E22" s="721"/>
      <c r="F22" s="721"/>
      <c r="G22" s="721"/>
      <c r="H22" s="721"/>
      <c r="I22" s="721"/>
      <c r="J22" s="721"/>
      <c r="K22" s="721"/>
      <c r="L22" s="721"/>
      <c r="M22" s="721"/>
      <c r="N22" s="721"/>
      <c r="O22" s="721"/>
    </row>
    <row r="23" spans="1:15" ht="14.85" customHeight="1">
      <c r="A23" s="351" t="s">
        <v>680</v>
      </c>
      <c r="B23" s="278">
        <v>118.7</v>
      </c>
      <c r="C23" s="279">
        <v>127.2</v>
      </c>
      <c r="D23" s="721"/>
      <c r="E23" s="721"/>
      <c r="F23" s="721"/>
      <c r="G23" s="721"/>
      <c r="H23" s="721"/>
      <c r="I23" s="721"/>
      <c r="J23" s="721"/>
      <c r="K23" s="721"/>
      <c r="L23" s="721"/>
      <c r="M23" s="721"/>
      <c r="N23" s="721"/>
      <c r="O23" s="721"/>
    </row>
    <row r="24" spans="1:15" ht="14.85" customHeight="1">
      <c r="A24" s="67" t="s">
        <v>385</v>
      </c>
      <c r="B24" s="47"/>
      <c r="C24" s="48"/>
      <c r="D24" s="721"/>
      <c r="E24" s="721"/>
      <c r="F24" s="721"/>
      <c r="G24" s="721"/>
      <c r="H24" s="721"/>
      <c r="I24" s="721"/>
      <c r="J24" s="721"/>
      <c r="K24" s="721"/>
      <c r="L24" s="721"/>
      <c r="M24" s="721"/>
      <c r="N24" s="721"/>
      <c r="O24" s="721"/>
    </row>
    <row r="25" spans="1:15" ht="14.85" customHeight="1">
      <c r="A25" s="91" t="s">
        <v>386</v>
      </c>
      <c r="B25" s="47">
        <v>118.7</v>
      </c>
      <c r="C25" s="48">
        <v>127.2</v>
      </c>
      <c r="D25" s="721"/>
      <c r="E25" s="721"/>
      <c r="F25" s="721"/>
      <c r="G25" s="721"/>
      <c r="H25" s="721"/>
      <c r="I25" s="721"/>
      <c r="J25" s="721"/>
      <c r="K25" s="721"/>
      <c r="L25" s="721"/>
      <c r="M25" s="721"/>
      <c r="N25" s="721"/>
      <c r="O25" s="721"/>
    </row>
    <row r="26" spans="1:15" ht="14.85" customHeight="1">
      <c r="A26" s="91" t="s">
        <v>387</v>
      </c>
      <c r="B26" s="47">
        <v>0</v>
      </c>
      <c r="C26" s="48">
        <v>0</v>
      </c>
      <c r="D26" s="721"/>
      <c r="E26" s="721"/>
      <c r="F26" s="721"/>
      <c r="G26" s="721"/>
      <c r="H26" s="721"/>
      <c r="I26" s="721"/>
      <c r="J26" s="721"/>
      <c r="K26" s="721"/>
      <c r="L26" s="721"/>
      <c r="M26" s="721"/>
      <c r="N26" s="721"/>
      <c r="O26" s="721"/>
    </row>
    <row r="27" spans="1:15" ht="14.85" customHeight="1">
      <c r="A27" s="139" t="s">
        <v>388</v>
      </c>
      <c r="B27" s="140">
        <v>1.64</v>
      </c>
      <c r="C27" s="141">
        <v>1.76</v>
      </c>
      <c r="D27" s="721"/>
      <c r="E27" s="721"/>
      <c r="F27" s="721"/>
      <c r="G27" s="721"/>
      <c r="H27" s="721"/>
      <c r="I27" s="721"/>
      <c r="J27" s="721"/>
      <c r="K27" s="721"/>
      <c r="L27" s="721"/>
      <c r="M27" s="721"/>
      <c r="N27" s="721"/>
      <c r="O27" s="721"/>
    </row>
    <row r="28" spans="1:15" ht="14.85" customHeight="1">
      <c r="A28" s="139" t="s">
        <v>389</v>
      </c>
      <c r="B28" s="136">
        <v>72388960</v>
      </c>
      <c r="C28" s="137">
        <v>72388960</v>
      </c>
      <c r="D28" s="721"/>
      <c r="E28" s="721"/>
      <c r="F28" s="721"/>
      <c r="G28" s="721"/>
      <c r="H28" s="721"/>
      <c r="I28" s="721"/>
      <c r="J28" s="721"/>
      <c r="K28" s="721"/>
      <c r="L28" s="721"/>
      <c r="M28" s="721"/>
      <c r="N28" s="721"/>
      <c r="O28" s="721"/>
    </row>
    <row r="29" spans="1:15" ht="14.85" customHeight="1">
      <c r="A29" s="634" t="s">
        <v>681</v>
      </c>
      <c r="B29" s="278">
        <v>118.7</v>
      </c>
      <c r="C29" s="279">
        <v>127.2</v>
      </c>
      <c r="D29" s="721"/>
      <c r="E29" s="721"/>
      <c r="F29" s="721"/>
      <c r="G29" s="721"/>
      <c r="H29" s="721"/>
      <c r="I29" s="721"/>
      <c r="J29" s="721"/>
      <c r="K29" s="721"/>
      <c r="L29" s="721"/>
      <c r="M29" s="721"/>
      <c r="N29" s="721"/>
      <c r="O29" s="721"/>
    </row>
    <row r="30" spans="1:15" ht="14.85" customHeight="1">
      <c r="A30" s="113" t="s">
        <v>390</v>
      </c>
      <c r="B30" s="169">
        <v>-0.1</v>
      </c>
      <c r="C30" s="170">
        <v>0.6</v>
      </c>
      <c r="D30" s="721"/>
      <c r="E30" s="721"/>
      <c r="F30" s="721"/>
      <c r="G30" s="721"/>
      <c r="H30" s="721"/>
      <c r="I30" s="721"/>
      <c r="J30" s="721"/>
      <c r="K30" s="721"/>
      <c r="L30" s="721"/>
      <c r="M30" s="721"/>
      <c r="N30" s="721"/>
      <c r="O30" s="721"/>
    </row>
    <row r="31" spans="1:15" s="182" customFormat="1" ht="26.4">
      <c r="A31" s="276" t="s">
        <v>391</v>
      </c>
      <c r="B31" s="278">
        <v>-0.1</v>
      </c>
      <c r="C31" s="279">
        <v>0.6</v>
      </c>
      <c r="D31" s="721"/>
      <c r="E31" s="721"/>
      <c r="F31" s="721"/>
      <c r="G31" s="721"/>
      <c r="H31" s="721"/>
      <c r="I31" s="721"/>
      <c r="J31" s="721"/>
      <c r="K31" s="721"/>
      <c r="L31" s="721"/>
      <c r="M31" s="721"/>
      <c r="N31" s="721"/>
    </row>
    <row r="32" spans="1:15" ht="14.85" customHeight="1">
      <c r="A32" s="91" t="s">
        <v>392</v>
      </c>
      <c r="B32" s="47">
        <v>-4.7</v>
      </c>
      <c r="C32" s="48">
        <v>-116.1</v>
      </c>
      <c r="D32" s="721"/>
      <c r="E32" s="721"/>
      <c r="F32" s="721"/>
      <c r="G32" s="721"/>
      <c r="H32" s="721"/>
      <c r="I32" s="721"/>
      <c r="J32" s="721"/>
      <c r="K32" s="721"/>
      <c r="L32" s="721"/>
      <c r="M32" s="721"/>
      <c r="N32" s="721"/>
      <c r="O32" s="721"/>
    </row>
    <row r="33" spans="1:15" ht="14.85" customHeight="1">
      <c r="A33" s="91" t="s">
        <v>393</v>
      </c>
      <c r="B33" s="47">
        <v>-10.9</v>
      </c>
      <c r="C33" s="48">
        <v>-30.8</v>
      </c>
      <c r="D33" s="721"/>
      <c r="E33" s="721"/>
      <c r="F33" s="721"/>
      <c r="G33" s="721"/>
      <c r="H33" s="721"/>
      <c r="I33" s="721"/>
      <c r="J33" s="721"/>
      <c r="K33" s="721"/>
      <c r="L33" s="721"/>
      <c r="M33" s="721"/>
      <c r="N33" s="721"/>
      <c r="O33" s="721"/>
    </row>
    <row r="34" spans="1:15" ht="14.85" customHeight="1">
      <c r="A34" s="113" t="s">
        <v>394</v>
      </c>
      <c r="B34" s="169">
        <v>1.5</v>
      </c>
      <c r="C34" s="170">
        <v>2.4</v>
      </c>
      <c r="D34" s="721"/>
      <c r="E34" s="721"/>
      <c r="F34" s="721"/>
      <c r="G34" s="721"/>
      <c r="H34" s="721"/>
      <c r="I34" s="721"/>
      <c r="J34" s="721"/>
      <c r="K34" s="721"/>
      <c r="L34" s="721"/>
      <c r="M34" s="721"/>
      <c r="N34" s="721"/>
      <c r="O34" s="721"/>
    </row>
    <row r="35" spans="1:15" ht="26.4">
      <c r="A35" s="276" t="s">
        <v>682</v>
      </c>
      <c r="B35" s="278">
        <v>-14.1</v>
      </c>
      <c r="C35" s="279">
        <v>-144.5</v>
      </c>
      <c r="D35" s="721"/>
      <c r="E35" s="721"/>
      <c r="F35" s="721"/>
      <c r="G35" s="721"/>
      <c r="H35" s="721"/>
      <c r="I35" s="721"/>
      <c r="J35" s="721"/>
      <c r="K35" s="721"/>
      <c r="L35" s="721"/>
      <c r="M35" s="721"/>
      <c r="N35" s="721"/>
      <c r="O35" s="721"/>
    </row>
    <row r="36" spans="1:15" ht="14.85" customHeight="1">
      <c r="A36" s="263" t="s">
        <v>683</v>
      </c>
      <c r="B36" s="264">
        <v>-14.2</v>
      </c>
      <c r="C36" s="261">
        <v>-143.9</v>
      </c>
      <c r="D36" s="721"/>
      <c r="E36" s="721"/>
      <c r="F36" s="721"/>
      <c r="G36" s="721"/>
      <c r="H36" s="721"/>
      <c r="I36" s="721"/>
      <c r="J36" s="721"/>
      <c r="K36" s="721"/>
      <c r="L36" s="721"/>
      <c r="M36" s="721"/>
      <c r="N36" s="721"/>
      <c r="O36" s="721"/>
    </row>
    <row r="37" spans="1:15" ht="14.85" customHeight="1">
      <c r="A37" s="276" t="s">
        <v>684</v>
      </c>
      <c r="B37" s="278">
        <v>104.5</v>
      </c>
      <c r="C37" s="279">
        <v>-16.7</v>
      </c>
      <c r="D37" s="721"/>
      <c r="E37" s="721"/>
      <c r="F37" s="721"/>
      <c r="G37" s="721"/>
      <c r="H37" s="721"/>
      <c r="I37" s="721"/>
      <c r="J37" s="721"/>
      <c r="K37" s="721"/>
      <c r="L37" s="721"/>
      <c r="M37" s="721"/>
      <c r="N37" s="721"/>
      <c r="O37" s="721"/>
    </row>
    <row r="38" spans="1:15" ht="14.85" customHeight="1">
      <c r="A38" s="67" t="s">
        <v>385</v>
      </c>
      <c r="B38" s="47"/>
      <c r="C38" s="48"/>
      <c r="D38" s="721"/>
      <c r="E38" s="721"/>
      <c r="F38" s="721"/>
      <c r="G38" s="721"/>
      <c r="H38" s="721"/>
      <c r="I38" s="721"/>
      <c r="J38" s="721"/>
      <c r="K38" s="721"/>
      <c r="L38" s="721"/>
      <c r="M38" s="721"/>
      <c r="N38" s="721"/>
      <c r="O38" s="721"/>
    </row>
    <row r="39" spans="1:15" ht="14.85" customHeight="1">
      <c r="A39" s="91" t="s">
        <v>386</v>
      </c>
      <c r="B39" s="47">
        <v>104.5</v>
      </c>
      <c r="C39" s="48">
        <v>-16.7</v>
      </c>
      <c r="D39" s="721"/>
      <c r="E39" s="721"/>
      <c r="F39" s="721"/>
      <c r="G39" s="721"/>
      <c r="H39" s="721"/>
      <c r="I39" s="721"/>
      <c r="J39" s="721"/>
      <c r="K39" s="721"/>
      <c r="L39" s="721"/>
      <c r="M39" s="721"/>
      <c r="N39" s="721"/>
      <c r="O39" s="721"/>
    </row>
    <row r="40" spans="1:15" ht="14.85" customHeight="1">
      <c r="A40" s="91" t="s">
        <v>362</v>
      </c>
      <c r="B40" s="47">
        <v>0</v>
      </c>
      <c r="C40" s="48">
        <v>0</v>
      </c>
      <c r="D40" s="721"/>
      <c r="E40" s="721"/>
      <c r="F40" s="721"/>
      <c r="G40" s="721"/>
      <c r="H40" s="721"/>
      <c r="I40" s="721"/>
      <c r="J40" s="721"/>
      <c r="K40" s="721"/>
      <c r="L40" s="721"/>
      <c r="M40" s="721"/>
      <c r="N40" s="721"/>
      <c r="O40" s="721"/>
    </row>
    <row r="41" spans="1:15" ht="14.85" customHeight="1">
      <c r="A41" s="821"/>
      <c r="B41" s="721"/>
      <c r="C41" s="721"/>
      <c r="D41" s="721"/>
      <c r="E41" s="721"/>
      <c r="F41" s="721"/>
      <c r="G41" s="721"/>
      <c r="H41" s="721"/>
      <c r="I41" s="721"/>
      <c r="J41" s="721"/>
      <c r="K41" s="721"/>
      <c r="L41" s="721"/>
      <c r="M41" s="721"/>
      <c r="N41" s="721"/>
      <c r="O41" s="721"/>
    </row>
    <row r="42" spans="1:15" ht="14.85" customHeight="1">
      <c r="A42" s="821"/>
      <c r="B42" s="721"/>
      <c r="C42" s="721"/>
      <c r="D42" s="721"/>
      <c r="E42" s="721"/>
      <c r="F42" s="721"/>
      <c r="G42" s="721"/>
      <c r="H42" s="721"/>
      <c r="I42" s="721"/>
      <c r="J42" s="721"/>
      <c r="K42" s="721"/>
      <c r="L42" s="721"/>
      <c r="M42" s="721"/>
      <c r="N42" s="721"/>
      <c r="O42" s="721"/>
    </row>
    <row r="43" spans="1:15" ht="14.85" customHeight="1">
      <c r="A43" s="821"/>
      <c r="B43" s="721"/>
      <c r="C43" s="721"/>
      <c r="D43" s="721"/>
      <c r="E43" s="721"/>
      <c r="F43" s="721"/>
      <c r="G43" s="721"/>
      <c r="H43" s="721"/>
      <c r="I43" s="721"/>
      <c r="J43" s="721"/>
      <c r="K43" s="721"/>
      <c r="L43" s="721"/>
      <c r="M43" s="721"/>
      <c r="N43" s="721"/>
      <c r="O43" s="721"/>
    </row>
    <row r="44" spans="1:15" ht="14.85" customHeight="1">
      <c r="A44" s="36" t="s">
        <v>116</v>
      </c>
      <c r="B44" s="721"/>
      <c r="C44" s="721"/>
      <c r="D44" s="721"/>
      <c r="E44" s="721"/>
      <c r="F44" s="721"/>
      <c r="G44" s="829"/>
      <c r="H44" s="829"/>
      <c r="I44" s="829"/>
      <c r="J44" s="829"/>
      <c r="K44" s="829"/>
      <c r="L44" s="829"/>
      <c r="M44" s="829"/>
      <c r="N44" s="829"/>
      <c r="O44" s="829"/>
    </row>
    <row r="48" spans="1:15" ht="14.85" customHeight="1">
      <c r="A48" s="821"/>
      <c r="B48" s="721"/>
      <c r="C48" s="721"/>
      <c r="D48" s="721"/>
      <c r="E48" s="721"/>
      <c r="F48" s="721"/>
      <c r="G48" s="721"/>
      <c r="H48" s="721"/>
      <c r="I48" s="721"/>
      <c r="J48" s="721"/>
      <c r="K48" s="721"/>
      <c r="L48" s="721"/>
      <c r="M48" s="721"/>
      <c r="N48" s="721"/>
      <c r="O48" s="721"/>
    </row>
  </sheetData>
  <mergeCells count="1">
    <mergeCell ref="A2:B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7537F-C2EC-4ADF-B993-8C3E6D0E77AE}">
  <dimension ref="A1:U61"/>
  <sheetViews>
    <sheetView zoomScaleNormal="100" workbookViewId="0"/>
  </sheetViews>
  <sheetFormatPr defaultColWidth="9.109375" defaultRowHeight="14.85" customHeight="1"/>
  <cols>
    <col min="1" max="1" width="55.5546875" style="17" customWidth="1"/>
    <col min="2" max="3" width="13.33203125" style="4" customWidth="1"/>
    <col min="4" max="4" width="9.109375" style="4" customWidth="1"/>
    <col min="5" max="5" width="78.6640625" style="4" customWidth="1"/>
    <col min="6" max="16384" width="9.109375" style="4"/>
  </cols>
  <sheetData>
    <row r="1" spans="1:3" ht="39.9" customHeight="1">
      <c r="A1" s="76" t="s">
        <v>11</v>
      </c>
      <c r="B1" s="84"/>
      <c r="C1" s="76"/>
    </row>
    <row r="2" spans="1:3" ht="39.9" customHeight="1" thickBot="1">
      <c r="A2" s="971" t="s">
        <v>657</v>
      </c>
      <c r="B2" s="971"/>
      <c r="C2" s="180"/>
    </row>
    <row r="4" spans="1:3" ht="14.85" customHeight="1">
      <c r="A4" s="343" t="s">
        <v>395</v>
      </c>
      <c r="B4" s="135"/>
      <c r="C4" s="135"/>
    </row>
    <row r="5" spans="1:3" ht="14.85" customHeight="1">
      <c r="A5" s="271"/>
      <c r="B5" s="271" t="s">
        <v>13</v>
      </c>
      <c r="C5" s="347" t="s">
        <v>14</v>
      </c>
    </row>
    <row r="6" spans="1:3" ht="14.85" customHeight="1">
      <c r="A6" s="91" t="s">
        <v>681</v>
      </c>
      <c r="B6" s="47">
        <v>118.7</v>
      </c>
      <c r="C6" s="48">
        <v>127.2</v>
      </c>
    </row>
    <row r="7" spans="1:3" ht="14.85" customHeight="1">
      <c r="A7" s="77" t="s">
        <v>396</v>
      </c>
      <c r="B7" s="61"/>
      <c r="C7" s="62"/>
    </row>
    <row r="8" spans="1:3" ht="14.85" customHeight="1">
      <c r="A8" s="91" t="s">
        <v>397</v>
      </c>
      <c r="B8" s="47">
        <v>44.8</v>
      </c>
      <c r="C8" s="48">
        <v>40.4</v>
      </c>
    </row>
    <row r="9" spans="1:3" ht="14.85" customHeight="1">
      <c r="A9" s="91" t="s">
        <v>398</v>
      </c>
      <c r="B9" s="47">
        <v>-3.9</v>
      </c>
      <c r="C9" s="48">
        <v>-2.9</v>
      </c>
    </row>
    <row r="10" spans="1:3" ht="14.85" customHeight="1">
      <c r="A10" s="91" t="s">
        <v>399</v>
      </c>
      <c r="B10" s="47">
        <v>-3.4</v>
      </c>
      <c r="C10" s="48">
        <v>1.1000000000000001</v>
      </c>
    </row>
    <row r="11" spans="1:3" ht="14.85" customHeight="1">
      <c r="A11" s="91" t="s">
        <v>400</v>
      </c>
      <c r="B11" s="47">
        <v>0.3</v>
      </c>
      <c r="C11" s="48">
        <v>0.2</v>
      </c>
    </row>
    <row r="12" spans="1:3" ht="14.85" customHeight="1">
      <c r="A12" s="91" t="s">
        <v>401</v>
      </c>
      <c r="B12" s="47">
        <v>20.6</v>
      </c>
      <c r="C12" s="48">
        <v>20.7</v>
      </c>
    </row>
    <row r="13" spans="1:3" ht="14.85" customHeight="1">
      <c r="A13" s="91" t="s">
        <v>402</v>
      </c>
      <c r="B13" s="47">
        <v>11.8</v>
      </c>
      <c r="C13" s="48">
        <v>24.4</v>
      </c>
    </row>
    <row r="14" spans="1:3" ht="14.85" customHeight="1">
      <c r="A14" s="91" t="s">
        <v>403</v>
      </c>
      <c r="B14" s="47">
        <v>-8.9</v>
      </c>
      <c r="C14" s="48">
        <v>-85.2</v>
      </c>
    </row>
    <row r="15" spans="1:3" ht="26.4">
      <c r="A15" s="91" t="s">
        <v>404</v>
      </c>
      <c r="B15" s="47">
        <v>0.8</v>
      </c>
      <c r="C15" s="48">
        <v>1.1000000000000001</v>
      </c>
    </row>
    <row r="16" spans="1:3" ht="14.85" customHeight="1">
      <c r="A16" s="91" t="s">
        <v>405</v>
      </c>
      <c r="B16" s="47">
        <v>-4.2</v>
      </c>
      <c r="C16" s="48">
        <v>-1.7</v>
      </c>
    </row>
    <row r="17" spans="1:21" ht="14.85" customHeight="1">
      <c r="A17" s="91" t="s">
        <v>406</v>
      </c>
      <c r="B17" s="47">
        <v>12.4</v>
      </c>
      <c r="C17" s="48">
        <v>7.5</v>
      </c>
      <c r="L17" s="721"/>
      <c r="M17" s="721"/>
      <c r="N17" s="721"/>
      <c r="O17" s="721"/>
      <c r="P17" s="721"/>
      <c r="Q17" s="721"/>
      <c r="R17" s="721"/>
      <c r="S17" s="721"/>
      <c r="T17" s="721"/>
      <c r="U17" s="721"/>
    </row>
    <row r="18" spans="1:21" ht="14.85" customHeight="1">
      <c r="A18" s="91" t="s">
        <v>407</v>
      </c>
      <c r="B18" s="47">
        <v>0</v>
      </c>
      <c r="C18" s="48">
        <v>2.9</v>
      </c>
      <c r="L18" s="721"/>
      <c r="M18" s="721"/>
      <c r="N18" s="721"/>
      <c r="O18" s="721"/>
      <c r="P18" s="721"/>
      <c r="Q18" s="721"/>
      <c r="R18" s="721"/>
      <c r="S18" s="721"/>
      <c r="T18" s="721"/>
      <c r="U18" s="721"/>
    </row>
    <row r="19" spans="1:21" ht="14.85" customHeight="1">
      <c r="A19" s="635" t="s">
        <v>408</v>
      </c>
      <c r="B19" s="61"/>
      <c r="C19" s="62"/>
      <c r="L19" s="721"/>
      <c r="M19" s="721"/>
      <c r="N19" s="721"/>
      <c r="O19" s="721"/>
      <c r="P19" s="721"/>
      <c r="Q19" s="721"/>
      <c r="R19" s="721"/>
      <c r="S19" s="721"/>
      <c r="T19" s="721"/>
      <c r="U19" s="721"/>
    </row>
    <row r="20" spans="1:21" ht="26.4">
      <c r="A20" s="91" t="s">
        <v>409</v>
      </c>
      <c r="B20" s="47">
        <v>58.1</v>
      </c>
      <c r="C20" s="48">
        <v>105.4</v>
      </c>
      <c r="L20" s="721"/>
      <c r="M20" s="721"/>
      <c r="N20" s="721"/>
      <c r="O20" s="721"/>
      <c r="P20" s="721"/>
      <c r="Q20" s="721"/>
      <c r="R20" s="721"/>
      <c r="S20" s="721"/>
      <c r="T20" s="721"/>
      <c r="U20" s="721"/>
    </row>
    <row r="21" spans="1:21" ht="26.4">
      <c r="A21" s="91" t="s">
        <v>410</v>
      </c>
      <c r="B21" s="47">
        <v>46.8</v>
      </c>
      <c r="C21" s="48">
        <v>469.3</v>
      </c>
      <c r="L21" s="721"/>
      <c r="M21" s="721"/>
      <c r="N21" s="721"/>
      <c r="O21" s="721"/>
      <c r="P21" s="721"/>
      <c r="Q21" s="721"/>
      <c r="R21" s="721"/>
      <c r="S21" s="721"/>
      <c r="T21" s="721"/>
      <c r="U21" s="721"/>
    </row>
    <row r="22" spans="1:21" ht="26.4">
      <c r="A22" s="91" t="s">
        <v>411</v>
      </c>
      <c r="B22" s="47">
        <v>-29.5</v>
      </c>
      <c r="C22" s="48">
        <v>-339.8</v>
      </c>
      <c r="L22" s="721"/>
      <c r="M22" s="721"/>
      <c r="N22" s="721"/>
      <c r="O22" s="721"/>
      <c r="P22" s="721"/>
      <c r="Q22" s="721"/>
      <c r="R22" s="721"/>
      <c r="S22" s="721"/>
      <c r="T22" s="721"/>
      <c r="U22" s="721"/>
    </row>
    <row r="23" spans="1:21" ht="14.85" customHeight="1">
      <c r="A23" s="65" t="s">
        <v>412</v>
      </c>
      <c r="B23" s="169">
        <v>-10.8</v>
      </c>
      <c r="C23" s="170">
        <v>-5.8</v>
      </c>
      <c r="L23" s="721"/>
      <c r="M23" s="721"/>
      <c r="N23" s="721"/>
      <c r="O23" s="721"/>
      <c r="P23" s="721"/>
      <c r="Q23" s="721"/>
      <c r="R23" s="721"/>
      <c r="S23" s="721"/>
      <c r="T23" s="721"/>
      <c r="U23" s="721"/>
    </row>
    <row r="24" spans="1:21" ht="14.85" customHeight="1">
      <c r="A24" s="276" t="s">
        <v>413</v>
      </c>
      <c r="B24" s="278">
        <v>253.6</v>
      </c>
      <c r="C24" s="279">
        <v>364.8</v>
      </c>
      <c r="L24" s="721"/>
      <c r="M24" s="721"/>
      <c r="N24" s="721"/>
      <c r="O24" s="721"/>
      <c r="P24" s="721"/>
      <c r="Q24" s="721"/>
      <c r="R24" s="721"/>
      <c r="S24" s="721"/>
      <c r="T24" s="721"/>
      <c r="U24" s="721"/>
    </row>
    <row r="25" spans="1:21" ht="26.4">
      <c r="A25" s="91" t="s">
        <v>414</v>
      </c>
      <c r="B25" s="47">
        <v>-212.2</v>
      </c>
      <c r="C25" s="48">
        <v>-122.3</v>
      </c>
      <c r="L25" s="721"/>
      <c r="M25" s="721"/>
      <c r="N25" s="721"/>
      <c r="O25" s="721"/>
      <c r="P25" s="721"/>
      <c r="Q25" s="721"/>
      <c r="R25" s="721"/>
      <c r="S25" s="721"/>
      <c r="T25" s="721"/>
      <c r="U25" s="721"/>
    </row>
    <row r="26" spans="1:21" ht="26.4">
      <c r="A26" s="91" t="s">
        <v>415</v>
      </c>
      <c r="B26" s="47">
        <v>0.8</v>
      </c>
      <c r="C26" s="48">
        <v>0.3</v>
      </c>
      <c r="L26" s="721"/>
      <c r="M26" s="721"/>
      <c r="N26" s="721"/>
      <c r="O26" s="721"/>
      <c r="P26" s="721"/>
      <c r="Q26" s="721"/>
      <c r="R26" s="721"/>
      <c r="S26" s="721"/>
      <c r="T26" s="721"/>
      <c r="U26" s="721"/>
    </row>
    <row r="27" spans="1:21" ht="14.85" customHeight="1">
      <c r="A27" s="91" t="s">
        <v>416</v>
      </c>
      <c r="B27" s="47">
        <v>0</v>
      </c>
      <c r="C27" s="48">
        <v>-2.8</v>
      </c>
      <c r="L27" s="721"/>
      <c r="M27" s="721"/>
      <c r="N27" s="721"/>
      <c r="O27" s="721"/>
      <c r="P27" s="721"/>
      <c r="Q27" s="721"/>
      <c r="R27" s="721"/>
      <c r="S27" s="721"/>
      <c r="T27" s="721"/>
      <c r="U27" s="721"/>
    </row>
    <row r="28" spans="1:21" ht="14.85" customHeight="1">
      <c r="A28" s="239" t="s">
        <v>417</v>
      </c>
      <c r="B28" s="47">
        <v>0</v>
      </c>
      <c r="C28" s="48">
        <v>-10.199999999999999</v>
      </c>
      <c r="L28" s="721"/>
      <c r="M28" s="721"/>
      <c r="N28" s="721"/>
      <c r="O28" s="721"/>
      <c r="P28" s="721"/>
      <c r="Q28" s="721"/>
      <c r="R28" s="721"/>
      <c r="S28" s="721"/>
      <c r="T28" s="721"/>
      <c r="U28" s="721"/>
    </row>
    <row r="29" spans="1:21" ht="14.85" customHeight="1">
      <c r="A29" s="91" t="s">
        <v>111</v>
      </c>
      <c r="B29" s="47">
        <v>2.9</v>
      </c>
      <c r="C29" s="48">
        <v>5.2</v>
      </c>
      <c r="L29" s="721"/>
      <c r="M29" s="721"/>
      <c r="N29" s="721"/>
      <c r="O29" s="721"/>
      <c r="P29" s="721"/>
      <c r="Q29" s="721"/>
      <c r="R29" s="721"/>
      <c r="S29" s="721"/>
      <c r="T29" s="721"/>
      <c r="U29" s="721"/>
    </row>
    <row r="30" spans="1:21" ht="14.85" customHeight="1">
      <c r="A30" s="91" t="s">
        <v>109</v>
      </c>
      <c r="B30" s="47">
        <v>1</v>
      </c>
      <c r="C30" s="48">
        <v>0.2</v>
      </c>
      <c r="L30" s="721"/>
      <c r="M30" s="721"/>
      <c r="N30" s="721"/>
      <c r="O30" s="721"/>
      <c r="P30" s="721"/>
      <c r="Q30" s="721"/>
      <c r="R30" s="721"/>
      <c r="S30" s="721"/>
      <c r="T30" s="721"/>
      <c r="U30" s="721"/>
    </row>
    <row r="31" spans="1:21" ht="14.85" customHeight="1">
      <c r="A31" s="91" t="s">
        <v>418</v>
      </c>
      <c r="B31" s="47">
        <v>0.4</v>
      </c>
      <c r="C31" s="48">
        <v>0.3</v>
      </c>
      <c r="L31" s="721"/>
      <c r="M31" s="721"/>
      <c r="N31" s="721"/>
      <c r="O31" s="721"/>
      <c r="P31" s="721"/>
      <c r="Q31" s="721"/>
      <c r="R31" s="721"/>
      <c r="S31" s="721"/>
      <c r="T31" s="721"/>
      <c r="U31" s="721"/>
    </row>
    <row r="32" spans="1:21" ht="14.85" customHeight="1">
      <c r="A32" s="113" t="s">
        <v>419</v>
      </c>
      <c r="B32" s="47">
        <v>109</v>
      </c>
      <c r="C32" s="48">
        <v>0</v>
      </c>
      <c r="L32" s="721"/>
      <c r="M32" s="721"/>
      <c r="N32" s="721"/>
      <c r="O32" s="721"/>
      <c r="P32" s="721"/>
      <c r="Q32" s="721"/>
      <c r="R32" s="721"/>
      <c r="S32" s="721"/>
      <c r="T32" s="721"/>
      <c r="U32" s="721"/>
    </row>
    <row r="33" spans="1:21" ht="14.85" customHeight="1">
      <c r="A33" s="113" t="s">
        <v>420</v>
      </c>
      <c r="B33" s="47">
        <v>-0.6</v>
      </c>
      <c r="C33" s="48">
        <v>-0.3</v>
      </c>
      <c r="L33" s="721"/>
      <c r="M33" s="721"/>
      <c r="N33" s="721"/>
      <c r="O33" s="721"/>
      <c r="P33" s="721"/>
      <c r="Q33" s="721"/>
      <c r="R33" s="721"/>
      <c r="S33" s="721"/>
      <c r="T33" s="721"/>
      <c r="U33" s="721"/>
    </row>
    <row r="34" spans="1:21" ht="14.85" customHeight="1">
      <c r="A34" s="276" t="s">
        <v>421</v>
      </c>
      <c r="B34" s="278">
        <v>-98.7</v>
      </c>
      <c r="C34" s="279">
        <v>-129.6</v>
      </c>
      <c r="L34" s="721"/>
      <c r="M34" s="721"/>
      <c r="N34" s="721"/>
      <c r="O34" s="721"/>
      <c r="P34" s="721"/>
      <c r="Q34" s="721"/>
      <c r="R34" s="721"/>
      <c r="S34" s="721"/>
      <c r="T34" s="721"/>
      <c r="U34" s="721"/>
    </row>
    <row r="35" spans="1:21" ht="14.85" customHeight="1">
      <c r="A35" s="91" t="s">
        <v>422</v>
      </c>
      <c r="B35" s="47">
        <v>7.2</v>
      </c>
      <c r="C35" s="48">
        <v>173.5</v>
      </c>
      <c r="L35" s="721"/>
      <c r="M35" s="721"/>
      <c r="N35" s="721"/>
      <c r="O35" s="721"/>
      <c r="P35" s="721"/>
      <c r="Q35" s="721"/>
      <c r="R35" s="721"/>
      <c r="S35" s="721"/>
      <c r="T35" s="721"/>
      <c r="U35" s="721"/>
    </row>
    <row r="36" spans="1:21" ht="14.85" customHeight="1">
      <c r="A36" s="91" t="s">
        <v>423</v>
      </c>
      <c r="B36" s="47">
        <v>-10.199999999999999</v>
      </c>
      <c r="C36" s="48">
        <v>-155.69999999999999</v>
      </c>
      <c r="L36" s="721"/>
      <c r="M36" s="721"/>
      <c r="N36" s="721"/>
      <c r="O36" s="721"/>
      <c r="P36" s="721"/>
      <c r="Q36" s="721"/>
      <c r="R36" s="721"/>
      <c r="S36" s="721"/>
      <c r="T36" s="721"/>
      <c r="U36" s="721"/>
    </row>
    <row r="37" spans="1:21" ht="14.85" customHeight="1">
      <c r="A37" s="91" t="s">
        <v>424</v>
      </c>
      <c r="B37" s="47">
        <v>0.2</v>
      </c>
      <c r="C37" s="48">
        <v>-172.9</v>
      </c>
      <c r="L37" s="721"/>
      <c r="M37" s="721"/>
      <c r="N37" s="721"/>
      <c r="O37" s="721"/>
      <c r="P37" s="721"/>
      <c r="Q37" s="721"/>
      <c r="R37" s="721"/>
      <c r="S37" s="721"/>
      <c r="T37" s="721"/>
      <c r="U37" s="721"/>
    </row>
    <row r="38" spans="1:21" ht="14.85" customHeight="1">
      <c r="A38" s="91" t="s">
        <v>425</v>
      </c>
      <c r="B38" s="47">
        <v>-2.1</v>
      </c>
      <c r="C38" s="48">
        <v>-1.8</v>
      </c>
      <c r="L38" s="721"/>
      <c r="M38" s="721"/>
      <c r="N38" s="721"/>
      <c r="O38" s="721"/>
      <c r="P38" s="721"/>
      <c r="Q38" s="721"/>
      <c r="R38" s="721"/>
      <c r="S38" s="721"/>
      <c r="T38" s="721"/>
      <c r="U38" s="721"/>
    </row>
    <row r="39" spans="1:21" ht="14.85" customHeight="1">
      <c r="A39" s="113" t="s">
        <v>106</v>
      </c>
      <c r="B39" s="47">
        <v>-8.6</v>
      </c>
      <c r="C39" s="48">
        <v>-4.2</v>
      </c>
      <c r="L39" s="721"/>
      <c r="M39" s="721"/>
      <c r="N39" s="721"/>
      <c r="O39" s="721"/>
      <c r="P39" s="721"/>
      <c r="Q39" s="721"/>
      <c r="R39" s="721"/>
      <c r="S39" s="721"/>
      <c r="T39" s="721"/>
      <c r="U39" s="721"/>
    </row>
    <row r="40" spans="1:21" ht="14.85" customHeight="1">
      <c r="A40" s="291" t="s">
        <v>426</v>
      </c>
      <c r="B40" s="292">
        <v>-13.5</v>
      </c>
      <c r="C40" s="293">
        <v>-161.1</v>
      </c>
      <c r="L40" s="721"/>
      <c r="M40" s="721"/>
      <c r="N40" s="721"/>
      <c r="O40" s="721"/>
      <c r="P40" s="721"/>
      <c r="Q40" s="721"/>
      <c r="R40" s="721"/>
      <c r="S40" s="721"/>
      <c r="T40" s="721"/>
      <c r="U40" s="721"/>
    </row>
    <row r="41" spans="1:21" ht="14.85" customHeight="1">
      <c r="A41" s="276" t="s">
        <v>427</v>
      </c>
      <c r="B41" s="278">
        <v>141.4</v>
      </c>
      <c r="C41" s="279">
        <v>74.099999999999994</v>
      </c>
      <c r="L41" s="721"/>
      <c r="M41" s="721"/>
      <c r="N41" s="721"/>
      <c r="O41" s="721"/>
      <c r="P41" s="721"/>
      <c r="Q41" s="721"/>
      <c r="R41" s="721"/>
      <c r="S41" s="721"/>
      <c r="T41" s="721"/>
      <c r="U41" s="721"/>
    </row>
    <row r="42" spans="1:21" ht="14.85" customHeight="1">
      <c r="A42" s="354" t="s">
        <v>98</v>
      </c>
      <c r="B42" s="352">
        <v>205.3</v>
      </c>
      <c r="C42" s="353">
        <v>694.1</v>
      </c>
      <c r="L42" s="721"/>
      <c r="M42" s="721"/>
      <c r="N42" s="721"/>
      <c r="O42" s="721"/>
      <c r="P42" s="721"/>
      <c r="Q42" s="721"/>
      <c r="R42" s="721"/>
      <c r="S42" s="721"/>
      <c r="T42" s="721"/>
      <c r="U42" s="721"/>
    </row>
    <row r="43" spans="1:21" ht="14.85" customHeight="1">
      <c r="A43" s="294" t="s">
        <v>103</v>
      </c>
      <c r="B43" s="287">
        <v>346.7</v>
      </c>
      <c r="C43" s="288">
        <v>768.2</v>
      </c>
      <c r="L43" s="721"/>
      <c r="M43" s="721"/>
      <c r="N43" s="721"/>
      <c r="O43" s="721"/>
      <c r="P43" s="721"/>
      <c r="Q43" s="721"/>
      <c r="R43" s="721"/>
      <c r="S43" s="721"/>
      <c r="T43" s="721"/>
      <c r="U43" s="721"/>
    </row>
    <row r="44" spans="1:21" s="142" customFormat="1" ht="14.85" customHeight="1">
      <c r="D44" s="721"/>
      <c r="E44" s="721"/>
      <c r="F44" s="721"/>
      <c r="G44" s="721"/>
      <c r="H44" s="721"/>
      <c r="I44" s="721"/>
      <c r="J44" s="721"/>
      <c r="K44" s="721"/>
      <c r="L44" s="721"/>
      <c r="M44" s="721"/>
      <c r="N44" s="721"/>
      <c r="O44" s="721"/>
      <c r="P44" s="721"/>
      <c r="Q44" s="721"/>
      <c r="R44" s="721"/>
      <c r="S44" s="721"/>
      <c r="T44" s="721"/>
      <c r="U44" s="721"/>
    </row>
    <row r="45" spans="1:21" ht="14.85" customHeight="1">
      <c r="A45" s="821"/>
      <c r="B45" s="721"/>
      <c r="C45" s="721"/>
      <c r="D45" s="721"/>
      <c r="E45" s="721"/>
      <c r="F45" s="721"/>
      <c r="G45" s="721"/>
      <c r="H45" s="721"/>
      <c r="I45" s="721"/>
      <c r="J45" s="721"/>
      <c r="K45" s="721"/>
      <c r="L45" s="721"/>
      <c r="M45" s="721"/>
      <c r="N45" s="721"/>
      <c r="O45" s="721"/>
      <c r="P45" s="721"/>
      <c r="Q45" s="721"/>
      <c r="R45" s="721"/>
      <c r="S45" s="721"/>
      <c r="T45" s="721"/>
      <c r="U45" s="721"/>
    </row>
    <row r="46" spans="1:21" ht="14.85" customHeight="1">
      <c r="A46" s="821"/>
      <c r="B46" s="721"/>
      <c r="C46" s="721"/>
      <c r="D46" s="721"/>
      <c r="E46" s="721"/>
      <c r="F46" s="721"/>
      <c r="G46" s="721"/>
      <c r="H46" s="721"/>
      <c r="I46" s="721"/>
      <c r="J46" s="721"/>
      <c r="K46" s="721"/>
      <c r="L46" s="721"/>
      <c r="M46" s="721"/>
      <c r="N46" s="721"/>
      <c r="O46" s="721"/>
      <c r="P46" s="721"/>
      <c r="Q46" s="721"/>
      <c r="R46" s="721"/>
      <c r="S46" s="721"/>
      <c r="T46" s="721"/>
      <c r="U46" s="721"/>
    </row>
    <row r="47" spans="1:21" ht="13.2">
      <c r="A47" s="721"/>
      <c r="B47" s="721"/>
      <c r="C47" s="721"/>
      <c r="D47" s="721"/>
      <c r="E47" s="721"/>
      <c r="F47" s="721"/>
      <c r="G47" s="721"/>
      <c r="H47" s="721"/>
      <c r="I47" s="721"/>
      <c r="J47" s="721"/>
      <c r="K47" s="721"/>
      <c r="L47" s="721"/>
      <c r="M47" s="721"/>
      <c r="N47" s="721"/>
      <c r="O47" s="721"/>
      <c r="P47" s="721"/>
      <c r="Q47" s="721"/>
      <c r="R47" s="721"/>
      <c r="S47" s="721"/>
      <c r="T47" s="721"/>
      <c r="U47" s="721"/>
    </row>
    <row r="48" spans="1:21" ht="14.85" customHeight="1">
      <c r="A48" s="36" t="s">
        <v>116</v>
      </c>
      <c r="B48" s="721"/>
      <c r="C48" s="721"/>
      <c r="D48" s="721"/>
      <c r="E48" s="721"/>
      <c r="F48" s="721"/>
      <c r="G48" s="829"/>
      <c r="H48" s="829"/>
      <c r="I48" s="829"/>
      <c r="J48" s="829"/>
      <c r="K48" s="829"/>
      <c r="L48" s="829"/>
      <c r="M48" s="829"/>
      <c r="N48" s="829"/>
      <c r="O48" s="829"/>
      <c r="P48" s="721"/>
      <c r="Q48" s="721"/>
      <c r="R48" s="721"/>
      <c r="S48" s="721"/>
      <c r="T48" s="721"/>
      <c r="U48" s="721"/>
    </row>
    <row r="49" spans="1:21" ht="13.2">
      <c r="A49" s="721"/>
      <c r="B49" s="721"/>
      <c r="C49" s="721"/>
      <c r="D49" s="721"/>
      <c r="E49" s="721"/>
      <c r="F49" s="721"/>
      <c r="G49" s="721"/>
      <c r="H49" s="721"/>
      <c r="I49" s="721"/>
      <c r="J49" s="721"/>
      <c r="K49" s="721"/>
      <c r="L49" s="721"/>
      <c r="M49" s="721"/>
      <c r="N49" s="721"/>
      <c r="O49" s="721"/>
      <c r="P49" s="721"/>
      <c r="Q49" s="721"/>
      <c r="R49" s="721"/>
      <c r="S49" s="721"/>
      <c r="T49" s="721"/>
      <c r="U49" s="721"/>
    </row>
    <row r="50" spans="1:21" ht="13.2">
      <c r="A50" s="721"/>
      <c r="B50" s="721"/>
      <c r="C50" s="721"/>
      <c r="D50" s="721"/>
      <c r="E50" s="721"/>
      <c r="F50" s="721"/>
      <c r="G50" s="721"/>
      <c r="H50" s="721"/>
      <c r="I50" s="721"/>
      <c r="J50" s="721"/>
      <c r="K50" s="721"/>
      <c r="L50" s="721"/>
      <c r="M50" s="721"/>
      <c r="N50" s="721"/>
      <c r="O50" s="721"/>
      <c r="P50" s="721"/>
      <c r="Q50" s="721"/>
      <c r="R50" s="721"/>
      <c r="S50" s="721"/>
      <c r="T50" s="721"/>
      <c r="U50" s="721"/>
    </row>
    <row r="51" spans="1:21" ht="13.2">
      <c r="A51" s="721"/>
      <c r="B51" s="721"/>
      <c r="C51" s="721"/>
      <c r="D51" s="721"/>
      <c r="E51" s="721"/>
      <c r="F51" s="721"/>
      <c r="G51" s="721"/>
      <c r="H51" s="721"/>
      <c r="I51" s="721"/>
      <c r="J51" s="721"/>
      <c r="K51" s="721"/>
      <c r="L51" s="721"/>
      <c r="M51" s="721"/>
      <c r="N51" s="721"/>
      <c r="O51" s="721"/>
      <c r="P51" s="721"/>
      <c r="Q51" s="721"/>
      <c r="R51" s="721"/>
      <c r="S51" s="721"/>
      <c r="T51" s="721"/>
      <c r="U51" s="721"/>
    </row>
    <row r="52" spans="1:21" ht="13.2">
      <c r="A52" s="721"/>
      <c r="B52" s="721"/>
      <c r="C52" s="721"/>
      <c r="D52" s="721"/>
      <c r="E52" s="721"/>
      <c r="F52" s="721"/>
      <c r="G52" s="721"/>
      <c r="H52" s="721"/>
      <c r="I52" s="721"/>
      <c r="J52" s="721"/>
      <c r="K52" s="721"/>
      <c r="L52" s="721"/>
      <c r="M52" s="721"/>
      <c r="N52" s="721"/>
      <c r="O52" s="721"/>
      <c r="P52" s="721"/>
      <c r="Q52" s="721"/>
      <c r="R52" s="721"/>
      <c r="S52" s="721"/>
      <c r="T52" s="721"/>
      <c r="U52" s="721"/>
    </row>
    <row r="53" spans="1:21" ht="13.2">
      <c r="A53" s="721"/>
      <c r="B53" s="721"/>
      <c r="C53" s="721"/>
      <c r="D53" s="721"/>
      <c r="E53" s="721"/>
      <c r="F53" s="721"/>
      <c r="G53" s="721"/>
      <c r="H53" s="721"/>
      <c r="I53" s="721"/>
      <c r="J53" s="721"/>
      <c r="K53" s="721"/>
      <c r="L53" s="721"/>
      <c r="M53" s="721"/>
      <c r="N53" s="721"/>
      <c r="O53" s="721"/>
      <c r="P53" s="721"/>
      <c r="Q53" s="721"/>
      <c r="R53" s="721"/>
      <c r="S53" s="721"/>
      <c r="T53" s="721"/>
      <c r="U53" s="721"/>
    </row>
    <row r="54" spans="1:21" ht="13.2">
      <c r="A54" s="721"/>
      <c r="B54" s="721"/>
      <c r="C54" s="721"/>
      <c r="D54" s="821"/>
      <c r="E54" s="721"/>
      <c r="F54" s="721"/>
      <c r="G54" s="721"/>
      <c r="H54" s="721"/>
      <c r="I54" s="721"/>
      <c r="J54" s="721"/>
      <c r="K54" s="721"/>
      <c r="L54" s="721"/>
      <c r="M54" s="721"/>
      <c r="N54" s="721"/>
      <c r="O54" s="721"/>
      <c r="P54" s="721"/>
      <c r="Q54" s="721"/>
      <c r="R54" s="721"/>
      <c r="S54" s="721"/>
      <c r="T54" s="721"/>
      <c r="U54" s="721"/>
    </row>
    <row r="55" spans="1:21" ht="13.2">
      <c r="A55" s="721"/>
      <c r="B55" s="721"/>
      <c r="C55" s="721"/>
      <c r="D55" s="821"/>
      <c r="E55" s="721"/>
      <c r="F55" s="721"/>
      <c r="G55" s="721"/>
      <c r="H55" s="721"/>
      <c r="I55" s="721"/>
      <c r="J55" s="721"/>
      <c r="K55" s="721"/>
      <c r="L55" s="721"/>
      <c r="M55" s="721"/>
      <c r="N55" s="721"/>
      <c r="O55" s="721"/>
      <c r="P55" s="721"/>
      <c r="Q55" s="721"/>
      <c r="R55" s="721"/>
      <c r="S55" s="721"/>
      <c r="T55" s="721"/>
      <c r="U55" s="721"/>
    </row>
    <row r="56" spans="1:21" ht="13.2">
      <c r="A56" s="721"/>
      <c r="B56" s="721"/>
      <c r="C56" s="721"/>
      <c r="D56" s="821"/>
      <c r="E56" s="721"/>
      <c r="F56" s="721"/>
      <c r="G56" s="721"/>
      <c r="H56" s="721"/>
      <c r="I56" s="721"/>
      <c r="J56" s="721"/>
      <c r="K56" s="721"/>
      <c r="L56" s="721"/>
      <c r="M56" s="721"/>
      <c r="N56" s="721"/>
      <c r="O56" s="721"/>
      <c r="P56" s="721"/>
      <c r="Q56" s="721"/>
      <c r="R56" s="721"/>
      <c r="S56" s="721"/>
      <c r="T56" s="721"/>
      <c r="U56" s="721"/>
    </row>
    <row r="57" spans="1:21" ht="13.2">
      <c r="A57" s="721"/>
      <c r="B57" s="721"/>
      <c r="C57" s="721"/>
      <c r="D57" s="821"/>
      <c r="E57" s="721"/>
      <c r="F57" s="721"/>
      <c r="G57" s="721"/>
      <c r="H57" s="721"/>
      <c r="I57" s="721"/>
      <c r="J57" s="721"/>
      <c r="K57" s="721"/>
      <c r="L57" s="721"/>
      <c r="M57" s="721"/>
      <c r="N57" s="721"/>
      <c r="O57" s="721"/>
      <c r="P57" s="721"/>
      <c r="Q57" s="721"/>
      <c r="R57" s="721"/>
      <c r="S57" s="721"/>
      <c r="T57" s="721"/>
      <c r="U57" s="721"/>
    </row>
    <row r="58" spans="1:21" ht="13.2">
      <c r="A58" s="721"/>
      <c r="B58" s="721"/>
      <c r="C58" s="721"/>
      <c r="D58" s="821"/>
      <c r="E58" s="721"/>
      <c r="F58" s="721"/>
      <c r="G58" s="721"/>
      <c r="H58" s="721"/>
      <c r="I58" s="721"/>
      <c r="J58" s="721"/>
      <c r="K58" s="721"/>
      <c r="L58" s="721"/>
      <c r="M58" s="721"/>
      <c r="N58" s="721"/>
      <c r="O58" s="721"/>
      <c r="P58" s="721"/>
      <c r="Q58" s="721"/>
      <c r="R58" s="721"/>
      <c r="S58" s="721"/>
      <c r="T58" s="721"/>
      <c r="U58" s="721"/>
    </row>
    <row r="59" spans="1:21" ht="13.2">
      <c r="A59" s="721"/>
      <c r="B59" s="721"/>
      <c r="C59" s="721"/>
      <c r="D59" s="821"/>
      <c r="E59" s="721"/>
      <c r="F59" s="721"/>
      <c r="G59" s="721"/>
      <c r="H59" s="721"/>
      <c r="I59" s="721"/>
      <c r="J59" s="721"/>
      <c r="K59" s="721"/>
      <c r="L59" s="721"/>
      <c r="M59" s="721"/>
      <c r="N59" s="721"/>
      <c r="O59" s="721"/>
      <c r="P59" s="721"/>
      <c r="Q59" s="721"/>
      <c r="R59" s="721"/>
      <c r="S59" s="721"/>
      <c r="T59" s="721"/>
      <c r="U59" s="721"/>
    </row>
    <row r="60" spans="1:21" ht="13.2">
      <c r="A60" s="821"/>
      <c r="B60" s="821"/>
      <c r="C60" s="821"/>
      <c r="D60" s="821"/>
      <c r="E60" s="721"/>
      <c r="F60" s="721"/>
      <c r="G60" s="721"/>
      <c r="H60" s="721"/>
      <c r="I60" s="721"/>
      <c r="J60" s="721"/>
      <c r="K60" s="721"/>
      <c r="L60" s="721"/>
      <c r="M60" s="721"/>
      <c r="N60" s="721"/>
      <c r="O60" s="721"/>
      <c r="P60" s="721"/>
      <c r="Q60" s="721"/>
      <c r="R60" s="721"/>
      <c r="S60" s="721"/>
      <c r="T60" s="721"/>
      <c r="U60" s="721"/>
    </row>
    <row r="61" spans="1:21" ht="13.2">
      <c r="A61" s="821"/>
      <c r="B61" s="721"/>
      <c r="C61" s="721"/>
      <c r="D61" s="721"/>
      <c r="E61" s="721"/>
      <c r="F61" s="721"/>
      <c r="G61" s="721"/>
      <c r="H61" s="721"/>
      <c r="I61" s="721"/>
      <c r="J61" s="721"/>
      <c r="K61" s="721"/>
      <c r="L61" s="721"/>
      <c r="M61" s="721"/>
      <c r="N61" s="721"/>
      <c r="O61" s="721"/>
      <c r="P61" s="721"/>
      <c r="Q61" s="721"/>
      <c r="R61" s="721"/>
      <c r="S61" s="721"/>
      <c r="T61" s="721"/>
      <c r="U61" s="721"/>
    </row>
  </sheetData>
  <mergeCells count="1">
    <mergeCell ref="A2:B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6D25-353C-4071-A787-69548A9E2391}">
  <sheetPr>
    <tabColor theme="3"/>
  </sheetPr>
  <dimension ref="A1"/>
  <sheetViews>
    <sheetView showGridLines="0" zoomScaleNormal="100" workbookViewId="0"/>
  </sheetViews>
  <sheetFormatPr defaultColWidth="9.109375" defaultRowHeight="14.4"/>
  <cols>
    <col min="1" max="1" width="8.44140625" style="195" customWidth="1"/>
    <col min="2" max="16384" width="9.109375" style="195"/>
  </cols>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FB52-1A68-4FA7-966B-660941E528ED}">
  <sheetPr>
    <tabColor theme="5"/>
    <outlinePr summaryRight="0"/>
  </sheetPr>
  <dimension ref="A1:AD35"/>
  <sheetViews>
    <sheetView showGridLines="0" zoomScaleNormal="100" workbookViewId="0"/>
  </sheetViews>
  <sheetFormatPr defaultColWidth="13.44140625" defaultRowHeight="13.2"/>
  <cols>
    <col min="1" max="1" width="35.5546875" style="4" customWidth="1"/>
    <col min="2" max="3" width="13.33203125" style="4" customWidth="1"/>
    <col min="4" max="4" width="14.5546875" style="4" customWidth="1"/>
    <col min="5" max="13" width="13.33203125" style="4" customWidth="1"/>
    <col min="14" max="16384" width="13.44140625" style="4"/>
  </cols>
  <sheetData>
    <row r="1" spans="1:30" ht="39.75" customHeight="1">
      <c r="A1" s="3" t="s">
        <v>11</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row>
    <row r="2" spans="1:30" ht="39.75" customHeight="1" thickBot="1">
      <c r="A2" s="562" t="s">
        <v>642</v>
      </c>
      <c r="B2" s="150"/>
      <c r="C2" s="150"/>
      <c r="D2" s="150"/>
      <c r="E2" s="150"/>
      <c r="F2" s="150"/>
      <c r="G2" s="150"/>
      <c r="H2" s="150"/>
      <c r="I2" s="150"/>
      <c r="J2" s="150"/>
      <c r="K2" s="150"/>
      <c r="L2" s="150"/>
      <c r="M2" s="150"/>
      <c r="N2" s="721"/>
      <c r="O2" s="721"/>
      <c r="P2" s="721"/>
      <c r="Q2" s="721"/>
      <c r="R2" s="721"/>
      <c r="S2" s="721"/>
      <c r="T2" s="721"/>
      <c r="U2" s="721"/>
      <c r="V2" s="721"/>
      <c r="W2" s="721"/>
      <c r="X2" s="721"/>
      <c r="Y2" s="721"/>
      <c r="Z2" s="721"/>
      <c r="AA2" s="721"/>
      <c r="AB2" s="721"/>
      <c r="AC2" s="721"/>
      <c r="AD2" s="721"/>
    </row>
    <row r="3" spans="1:30" ht="14.85" customHeight="1"/>
    <row r="4" spans="1:30" s="153" customFormat="1" ht="14.85" customHeight="1">
      <c r="A4" s="677" t="s">
        <v>428</v>
      </c>
      <c r="B4" s="160"/>
      <c r="E4" s="161"/>
      <c r="F4" s="356"/>
      <c r="H4" s="156"/>
      <c r="L4" s="721"/>
      <c r="M4" s="721"/>
      <c r="N4" s="721"/>
      <c r="O4" s="721"/>
      <c r="P4" s="721"/>
      <c r="Q4" s="721"/>
      <c r="R4" s="721"/>
      <c r="S4" s="721"/>
      <c r="T4" s="721"/>
      <c r="U4" s="721"/>
      <c r="V4" s="721"/>
      <c r="W4" s="721"/>
      <c r="X4" s="721"/>
      <c r="Y4" s="721"/>
      <c r="Z4" s="721"/>
      <c r="AA4" s="721"/>
      <c r="AB4" s="721"/>
      <c r="AC4" s="721"/>
      <c r="AD4" s="721"/>
    </row>
    <row r="5" spans="1:30" s="163" customFormat="1" ht="39.6">
      <c r="A5" s="301"/>
      <c r="B5" s="301" t="s">
        <v>429</v>
      </c>
      <c r="C5" s="301" t="s">
        <v>685</v>
      </c>
      <c r="D5" s="301" t="s">
        <v>431</v>
      </c>
      <c r="E5" s="301" t="s">
        <v>432</v>
      </c>
      <c r="F5" s="301" t="s">
        <v>433</v>
      </c>
      <c r="G5" s="301" t="s">
        <v>434</v>
      </c>
      <c r="H5" s="357" t="s">
        <v>435</v>
      </c>
      <c r="I5" s="357" t="s">
        <v>436</v>
      </c>
      <c r="J5" s="301" t="s">
        <v>437</v>
      </c>
      <c r="K5" s="301" t="s">
        <v>438</v>
      </c>
      <c r="L5" s="301" t="s">
        <v>439</v>
      </c>
      <c r="M5" s="357" t="s">
        <v>440</v>
      </c>
      <c r="N5" s="721"/>
      <c r="O5" s="721"/>
      <c r="P5" s="721"/>
      <c r="Q5" s="721"/>
      <c r="R5" s="721"/>
      <c r="S5" s="721"/>
      <c r="T5" s="721"/>
      <c r="U5" s="721"/>
      <c r="V5" s="721"/>
      <c r="W5" s="721"/>
      <c r="X5" s="721"/>
      <c r="Y5" s="721"/>
      <c r="Z5" s="721"/>
      <c r="AA5" s="721"/>
      <c r="AB5" s="721"/>
      <c r="AC5" s="721"/>
      <c r="AD5" s="721"/>
    </row>
    <row r="6" spans="1:30" s="153" customFormat="1" ht="14.85" customHeight="1">
      <c r="A6" s="358" t="s">
        <v>441</v>
      </c>
      <c r="B6" s="359" t="s">
        <v>442</v>
      </c>
      <c r="C6" s="360">
        <v>1</v>
      </c>
      <c r="D6" s="359" t="s">
        <v>443</v>
      </c>
      <c r="E6" s="359" t="s">
        <v>67</v>
      </c>
      <c r="F6" s="359" t="s">
        <v>444</v>
      </c>
      <c r="G6" s="361">
        <v>9.1300000000000008</v>
      </c>
      <c r="H6" s="362">
        <f>AVERAGE('Wind &amp; Solar data'!I7:T7)*4</f>
        <v>22.455743333333331</v>
      </c>
      <c r="I6" s="360">
        <f>H6/(G6*8760)*1000</f>
        <v>0.28077119603361556</v>
      </c>
      <c r="J6" s="359" t="s">
        <v>445</v>
      </c>
      <c r="K6" s="363">
        <v>1</v>
      </c>
      <c r="L6" s="973">
        <f>SUM('Wind &amp; Solar data'!I27:L27)</f>
        <v>51.019341348667012</v>
      </c>
      <c r="M6" s="364"/>
      <c r="N6" s="721"/>
      <c r="O6" s="721"/>
      <c r="P6" s="721"/>
      <c r="Q6" s="721"/>
      <c r="R6" s="721"/>
      <c r="S6" s="721"/>
      <c r="T6" s="721"/>
      <c r="U6" s="721"/>
      <c r="V6" s="721"/>
      <c r="W6" s="721"/>
      <c r="X6" s="721"/>
      <c r="Y6" s="721"/>
      <c r="Z6" s="721"/>
      <c r="AA6" s="721"/>
      <c r="AB6" s="721"/>
      <c r="AC6" s="721"/>
      <c r="AD6" s="721"/>
    </row>
    <row r="7" spans="1:30" s="153" customFormat="1" ht="14.85" customHeight="1">
      <c r="A7" s="365" t="s">
        <v>446</v>
      </c>
      <c r="B7" s="359" t="s">
        <v>442</v>
      </c>
      <c r="C7" s="367">
        <v>1</v>
      </c>
      <c r="D7" s="366" t="s">
        <v>443</v>
      </c>
      <c r="E7" s="366" t="s">
        <v>67</v>
      </c>
      <c r="F7" s="366">
        <v>2010</v>
      </c>
      <c r="G7" s="368">
        <v>10</v>
      </c>
      <c r="H7" s="369">
        <f>AVERAGE('Wind &amp; Solar data'!I8:T8)*4</f>
        <v>24.326272333333325</v>
      </c>
      <c r="I7" s="367">
        <f t="shared" ref="I7:I10" si="0">H7/(G7*8760)*1000</f>
        <v>0.2776971727549466</v>
      </c>
      <c r="J7" s="366" t="s">
        <v>445</v>
      </c>
      <c r="K7" s="370">
        <v>0.7</v>
      </c>
      <c r="L7" s="974"/>
      <c r="M7" s="371"/>
      <c r="N7" s="721"/>
      <c r="O7" s="721"/>
      <c r="P7" s="721"/>
      <c r="Q7" s="721"/>
      <c r="R7" s="721"/>
      <c r="S7" s="721"/>
      <c r="T7" s="721"/>
      <c r="U7" s="721"/>
      <c r="V7" s="721"/>
      <c r="W7" s="721"/>
      <c r="X7" s="721"/>
      <c r="Y7" s="721"/>
      <c r="Z7" s="721"/>
      <c r="AA7" s="721"/>
      <c r="AB7" s="721"/>
      <c r="AC7" s="721"/>
      <c r="AD7" s="721"/>
    </row>
    <row r="8" spans="1:30" s="153" customFormat="1" ht="14.85" customHeight="1">
      <c r="A8" s="365" t="s">
        <v>447</v>
      </c>
      <c r="B8" s="359" t="s">
        <v>442</v>
      </c>
      <c r="C8" s="367">
        <v>1</v>
      </c>
      <c r="D8" s="366" t="s">
        <v>443</v>
      </c>
      <c r="E8" s="366" t="s">
        <v>67</v>
      </c>
      <c r="F8" s="366" t="s">
        <v>448</v>
      </c>
      <c r="G8" s="368">
        <v>14.9</v>
      </c>
      <c r="H8" s="369">
        <f>AVERAGE('Wind &amp; Solar data'!I9:T9)*4</f>
        <v>33.634895</v>
      </c>
      <c r="I8" s="367">
        <f t="shared" si="0"/>
        <v>0.25769126750635896</v>
      </c>
      <c r="J8" s="366" t="s">
        <v>445</v>
      </c>
      <c r="K8" s="370">
        <v>0.73</v>
      </c>
      <c r="L8" s="369">
        <f>SUM('Wind &amp; Solar data'!I28:L28)</f>
        <v>54.228187919463082</v>
      </c>
      <c r="M8" s="371"/>
      <c r="N8" s="721"/>
      <c r="O8" s="721"/>
      <c r="P8" s="721"/>
      <c r="Q8" s="721"/>
      <c r="R8" s="721"/>
      <c r="S8" s="721"/>
      <c r="T8" s="721"/>
      <c r="U8" s="721"/>
      <c r="V8" s="721"/>
      <c r="W8" s="721"/>
      <c r="X8" s="721"/>
      <c r="Y8" s="721"/>
      <c r="Z8" s="721"/>
      <c r="AA8" s="721"/>
      <c r="AB8" s="721"/>
      <c r="AC8" s="721"/>
      <c r="AD8" s="721"/>
    </row>
    <row r="9" spans="1:30" s="153" customFormat="1" ht="26.4">
      <c r="A9" s="365" t="s">
        <v>449</v>
      </c>
      <c r="B9" s="359" t="s">
        <v>442</v>
      </c>
      <c r="C9" s="370">
        <v>1</v>
      </c>
      <c r="D9" s="366" t="s">
        <v>443</v>
      </c>
      <c r="E9" s="366" t="s">
        <v>277</v>
      </c>
      <c r="F9" s="366" t="s">
        <v>450</v>
      </c>
      <c r="G9" s="368">
        <v>18.3</v>
      </c>
      <c r="H9" s="369">
        <f>AVERAGE('Wind &amp; Solar data'!I10:T10)*4</f>
        <v>48.645604666666678</v>
      </c>
      <c r="I9" s="370">
        <f t="shared" si="0"/>
        <v>0.30345088621071115</v>
      </c>
      <c r="J9" s="372" t="s">
        <v>451</v>
      </c>
      <c r="K9" s="373">
        <v>0.7</v>
      </c>
      <c r="L9" s="369">
        <f>SUM('Wind &amp; Solar data'!I29:L29)</f>
        <v>60.928961748633874</v>
      </c>
      <c r="M9" s="371"/>
      <c r="N9" s="721"/>
      <c r="O9" s="721"/>
      <c r="P9" s="721"/>
      <c r="Q9" s="721"/>
      <c r="R9" s="721"/>
      <c r="S9" s="721"/>
      <c r="T9" s="721"/>
      <c r="U9" s="721"/>
      <c r="V9" s="721"/>
      <c r="W9" s="721"/>
      <c r="X9" s="721"/>
      <c r="Y9" s="721"/>
      <c r="Z9" s="721"/>
      <c r="AA9" s="721"/>
      <c r="AB9" s="721"/>
      <c r="AC9" s="721"/>
      <c r="AD9" s="721"/>
    </row>
    <row r="10" spans="1:30" s="153" customFormat="1" ht="14.85" customHeight="1">
      <c r="A10" s="365" t="s">
        <v>452</v>
      </c>
      <c r="B10" s="359" t="s">
        <v>442</v>
      </c>
      <c r="C10" s="367">
        <v>1</v>
      </c>
      <c r="D10" s="366" t="s">
        <v>443</v>
      </c>
      <c r="E10" s="366" t="s">
        <v>67</v>
      </c>
      <c r="F10" s="366" t="s">
        <v>453</v>
      </c>
      <c r="G10" s="368">
        <v>24</v>
      </c>
      <c r="H10" s="369">
        <f>AVERAGE('Wind &amp; Solar data'!I11:T11)*4</f>
        <v>74.370397000000011</v>
      </c>
      <c r="I10" s="367">
        <f t="shared" si="0"/>
        <v>0.35374047279299858</v>
      </c>
      <c r="J10" s="366" t="s">
        <v>454</v>
      </c>
      <c r="K10" s="370">
        <v>0.72</v>
      </c>
      <c r="L10" s="369">
        <f>SUM('Wind &amp; Solar data'!I30:L30)</f>
        <v>45.791666666666671</v>
      </c>
      <c r="M10" s="371"/>
      <c r="N10" s="721"/>
      <c r="O10" s="721"/>
      <c r="P10" s="721"/>
      <c r="Q10" s="721"/>
      <c r="R10" s="721"/>
      <c r="S10" s="721"/>
      <c r="T10" s="721"/>
      <c r="U10" s="721"/>
      <c r="V10" s="721"/>
      <c r="W10" s="721"/>
      <c r="X10" s="721"/>
      <c r="Y10" s="721"/>
      <c r="Z10" s="721"/>
      <c r="AA10" s="721"/>
      <c r="AB10" s="721"/>
      <c r="AC10" s="721"/>
      <c r="AD10" s="721"/>
    </row>
    <row r="11" spans="1:30" s="153" customFormat="1" ht="14.85" customHeight="1">
      <c r="A11" s="365" t="s">
        <v>455</v>
      </c>
      <c r="B11" s="359" t="s">
        <v>442</v>
      </c>
      <c r="C11" s="367">
        <v>1</v>
      </c>
      <c r="D11" s="366" t="s">
        <v>443</v>
      </c>
      <c r="E11" s="366" t="s">
        <v>68</v>
      </c>
      <c r="F11" s="366" t="s">
        <v>304</v>
      </c>
      <c r="G11" s="368">
        <v>93.9</v>
      </c>
      <c r="H11" s="369">
        <f>AVERAGE('Wind &amp; Solar data'!I12:R12)*4</f>
        <v>282.15516561919998</v>
      </c>
      <c r="I11" s="367">
        <f>H11/(G11*8760)*1000</f>
        <v>0.34301910321774348</v>
      </c>
      <c r="J11" s="366" t="s">
        <v>456</v>
      </c>
      <c r="K11" s="370">
        <v>1</v>
      </c>
      <c r="L11" s="369">
        <f>SUM('Wind &amp; Solar data'!I31:L31)</f>
        <v>55.367412140575077</v>
      </c>
      <c r="M11" s="369">
        <v>128</v>
      </c>
      <c r="N11" s="721"/>
      <c r="O11" s="721"/>
      <c r="P11" s="721"/>
      <c r="Q11" s="721"/>
      <c r="R11" s="721"/>
      <c r="S11" s="721"/>
      <c r="T11" s="721"/>
      <c r="U11" s="721"/>
      <c r="V11" s="721"/>
      <c r="W11" s="721"/>
      <c r="X11" s="721"/>
      <c r="Y11" s="721"/>
      <c r="Z11" s="721"/>
      <c r="AA11" s="721"/>
      <c r="AB11" s="721"/>
      <c r="AC11" s="721"/>
      <c r="AD11" s="721"/>
    </row>
    <row r="12" spans="1:30" s="153" customFormat="1" ht="14.85" customHeight="1">
      <c r="A12" s="365" t="s">
        <v>457</v>
      </c>
      <c r="B12" s="359" t="s">
        <v>442</v>
      </c>
      <c r="C12" s="367">
        <v>1</v>
      </c>
      <c r="D12" s="366" t="s">
        <v>443</v>
      </c>
      <c r="E12" s="366" t="s">
        <v>67</v>
      </c>
      <c r="F12" s="366">
        <v>2023</v>
      </c>
      <c r="G12" s="368">
        <v>63</v>
      </c>
      <c r="H12" s="369">
        <f>AVERAGE('Wind &amp; Solar data'!I13:J13)*4</f>
        <v>209.64859999999999</v>
      </c>
      <c r="I12" s="367">
        <f>H12/(G12*8760)*1000</f>
        <v>0.37988077118214103</v>
      </c>
      <c r="J12" s="366" t="s">
        <v>454</v>
      </c>
      <c r="K12" s="370">
        <v>0.65</v>
      </c>
      <c r="L12" s="369" t="s">
        <v>458</v>
      </c>
      <c r="M12" s="369">
        <v>82</v>
      </c>
      <c r="N12" s="721"/>
      <c r="O12" s="721"/>
      <c r="P12" s="721"/>
      <c r="Q12" s="721"/>
      <c r="R12" s="721"/>
      <c r="S12" s="721"/>
      <c r="T12" s="721"/>
      <c r="U12" s="721"/>
      <c r="V12" s="721"/>
      <c r="W12" s="721"/>
      <c r="X12" s="721"/>
      <c r="Y12" s="721"/>
      <c r="Z12" s="721"/>
      <c r="AA12" s="721"/>
      <c r="AB12" s="721"/>
      <c r="AC12" s="721"/>
      <c r="AD12" s="721"/>
    </row>
    <row r="13" spans="1:30" s="153" customFormat="1" ht="14.85" customHeight="1">
      <c r="A13" s="358" t="s">
        <v>459</v>
      </c>
      <c r="B13" s="359" t="s">
        <v>442</v>
      </c>
      <c r="C13" s="360">
        <v>1</v>
      </c>
      <c r="D13" s="359" t="s">
        <v>443</v>
      </c>
      <c r="E13" s="359" t="s">
        <v>68</v>
      </c>
      <c r="F13" s="359">
        <v>2024</v>
      </c>
      <c r="G13" s="361">
        <v>50</v>
      </c>
      <c r="H13" s="362">
        <v>133.0366129032258</v>
      </c>
      <c r="I13" s="367">
        <f>H13/(G13*8760)*1000</f>
        <v>0.30373655913978492</v>
      </c>
      <c r="J13" s="362" t="s">
        <v>456</v>
      </c>
      <c r="K13" s="363">
        <v>1</v>
      </c>
      <c r="L13" s="369" t="s">
        <v>458</v>
      </c>
      <c r="M13" s="364">
        <v>75</v>
      </c>
      <c r="N13" s="844"/>
      <c r="O13" s="844"/>
      <c r="P13" s="721"/>
      <c r="Q13" s="721"/>
      <c r="R13" s="721"/>
      <c r="S13" s="721"/>
      <c r="T13" s="721"/>
      <c r="U13" s="721"/>
      <c r="V13" s="721"/>
      <c r="W13" s="721"/>
      <c r="X13" s="721"/>
      <c r="Y13" s="721"/>
      <c r="Z13" s="721"/>
      <c r="AA13" s="721"/>
      <c r="AB13" s="721"/>
      <c r="AC13" s="721"/>
      <c r="AD13" s="721"/>
    </row>
    <row r="14" spans="1:30" s="196" customFormat="1" ht="14.85" customHeight="1">
      <c r="A14" s="642" t="s">
        <v>460</v>
      </c>
      <c r="B14" s="643"/>
      <c r="C14" s="644"/>
      <c r="D14" s="643"/>
      <c r="E14" s="643"/>
      <c r="F14" s="643"/>
      <c r="G14" s="645">
        <f>SUM(G6:G13)</f>
        <v>283.23</v>
      </c>
      <c r="H14" s="646">
        <f>SUM(H6:H13)</f>
        <v>828.273290855759</v>
      </c>
      <c r="I14" s="647">
        <f>H14/(G14*8760)*1000</f>
        <v>0.33383379420075321</v>
      </c>
      <c r="J14" s="643"/>
      <c r="K14" s="647">
        <f>SUMPRODUCT(K6:K13,G6:G13)/G14</f>
        <v>0.85424213536701621</v>
      </c>
      <c r="L14" s="648"/>
      <c r="M14" s="646">
        <f>+SUM(M11:M13)</f>
        <v>285</v>
      </c>
      <c r="N14" s="721"/>
      <c r="O14" s="721"/>
      <c r="P14" s="721"/>
      <c r="Q14" s="721"/>
      <c r="R14" s="721"/>
      <c r="S14" s="721"/>
      <c r="T14" s="721"/>
      <c r="U14" s="721"/>
      <c r="V14" s="721"/>
      <c r="W14" s="721"/>
      <c r="X14" s="721"/>
      <c r="Y14" s="721"/>
      <c r="Z14" s="721"/>
      <c r="AA14" s="721"/>
      <c r="AB14" s="721"/>
      <c r="AC14" s="721"/>
      <c r="AD14" s="721"/>
    </row>
    <row r="15" spans="1:30" s="153" customFormat="1" ht="14.85" customHeight="1">
      <c r="A15" s="365" t="s">
        <v>461</v>
      </c>
      <c r="B15" s="359" t="s">
        <v>442</v>
      </c>
      <c r="C15" s="367">
        <v>1</v>
      </c>
      <c r="D15" s="366" t="s">
        <v>443</v>
      </c>
      <c r="E15" s="366" t="s">
        <v>68</v>
      </c>
      <c r="F15" s="366">
        <v>2024</v>
      </c>
      <c r="G15" s="368">
        <v>137</v>
      </c>
      <c r="H15" s="369"/>
      <c r="I15" s="369"/>
      <c r="J15" s="369" t="s">
        <v>462</v>
      </c>
      <c r="K15" s="370">
        <v>1</v>
      </c>
      <c r="L15" s="369"/>
      <c r="M15" s="371">
        <v>240</v>
      </c>
      <c r="N15" s="844"/>
      <c r="O15" s="844"/>
      <c r="P15" s="721"/>
      <c r="Q15" s="721"/>
      <c r="R15" s="721"/>
      <c r="S15" s="721"/>
      <c r="T15" s="721"/>
      <c r="U15" s="721"/>
      <c r="V15" s="721"/>
      <c r="W15" s="721"/>
      <c r="X15" s="721"/>
      <c r="Y15" s="721"/>
      <c r="Z15" s="721"/>
      <c r="AA15" s="721"/>
      <c r="AB15" s="721"/>
      <c r="AC15" s="721"/>
      <c r="AD15" s="721"/>
    </row>
    <row r="16" spans="1:30" s="153" customFormat="1" ht="14.85" customHeight="1">
      <c r="A16" s="365" t="s">
        <v>463</v>
      </c>
      <c r="B16" s="366" t="s">
        <v>51</v>
      </c>
      <c r="C16" s="367">
        <v>1</v>
      </c>
      <c r="D16" s="366" t="s">
        <v>443</v>
      </c>
      <c r="E16" s="366" t="s">
        <v>68</v>
      </c>
      <c r="F16" s="366">
        <v>2024</v>
      </c>
      <c r="G16" s="368">
        <v>30</v>
      </c>
      <c r="H16" s="369"/>
      <c r="I16" s="369"/>
      <c r="J16" s="369" t="s">
        <v>456</v>
      </c>
      <c r="K16" s="370">
        <v>1</v>
      </c>
      <c r="L16" s="369"/>
      <c r="M16" s="371">
        <v>18</v>
      </c>
      <c r="N16" s="844"/>
      <c r="O16" s="844"/>
      <c r="P16" s="721"/>
      <c r="Q16" s="721"/>
      <c r="R16" s="721"/>
      <c r="S16" s="721"/>
      <c r="T16" s="721"/>
      <c r="U16" s="721"/>
      <c r="V16" s="721"/>
      <c r="W16" s="721"/>
      <c r="X16" s="721"/>
      <c r="Y16" s="721"/>
      <c r="Z16" s="721"/>
      <c r="AA16" s="721"/>
      <c r="AB16" s="721"/>
      <c r="AC16" s="721"/>
      <c r="AD16" s="721"/>
    </row>
    <row r="17" spans="1:30" s="153" customFormat="1" ht="14.85" customHeight="1">
      <c r="A17" s="365" t="s">
        <v>464</v>
      </c>
      <c r="B17" s="366" t="s">
        <v>51</v>
      </c>
      <c r="C17" s="367">
        <v>1</v>
      </c>
      <c r="D17" s="366" t="s">
        <v>443</v>
      </c>
      <c r="E17" s="366" t="s">
        <v>67</v>
      </c>
      <c r="F17" s="366">
        <v>2024</v>
      </c>
      <c r="G17" s="368">
        <v>22.1</v>
      </c>
      <c r="H17" s="369"/>
      <c r="I17" s="369"/>
      <c r="J17" s="369" t="s">
        <v>465</v>
      </c>
      <c r="K17" s="370">
        <v>0</v>
      </c>
      <c r="L17" s="369"/>
      <c r="M17" s="371">
        <v>16</v>
      </c>
      <c r="N17" s="844"/>
      <c r="O17" s="844"/>
      <c r="P17" s="721"/>
      <c r="Q17" s="721"/>
      <c r="R17" s="721"/>
      <c r="S17" s="721"/>
      <c r="T17" s="721"/>
      <c r="U17" s="721"/>
      <c r="V17" s="721"/>
      <c r="W17" s="721"/>
      <c r="X17" s="721"/>
      <c r="Y17" s="721"/>
      <c r="Z17" s="721"/>
      <c r="AA17" s="721"/>
      <c r="AB17" s="721"/>
      <c r="AC17" s="721"/>
      <c r="AD17" s="721"/>
    </row>
    <row r="18" spans="1:30" s="153" customFormat="1" ht="14.85" customHeight="1">
      <c r="A18" s="365" t="s">
        <v>466</v>
      </c>
      <c r="B18" s="359" t="s">
        <v>442</v>
      </c>
      <c r="C18" s="367">
        <v>1</v>
      </c>
      <c r="D18" s="366" t="s">
        <v>443</v>
      </c>
      <c r="E18" s="366" t="s">
        <v>67</v>
      </c>
      <c r="F18" s="366">
        <v>2025</v>
      </c>
      <c r="G18" s="368">
        <v>105.4</v>
      </c>
      <c r="H18" s="369"/>
      <c r="I18" s="369"/>
      <c r="J18" s="369" t="s">
        <v>445</v>
      </c>
      <c r="K18" s="370">
        <v>0.65</v>
      </c>
      <c r="L18" s="369"/>
      <c r="M18" s="371">
        <v>190</v>
      </c>
      <c r="N18" s="844"/>
      <c r="O18" s="844"/>
      <c r="P18" s="721"/>
      <c r="Q18" s="721"/>
      <c r="R18" s="721"/>
      <c r="S18" s="721"/>
      <c r="T18" s="721"/>
      <c r="U18" s="721"/>
      <c r="V18" s="721"/>
      <c r="W18" s="721"/>
      <c r="X18" s="721"/>
      <c r="Y18" s="721"/>
      <c r="Z18" s="721"/>
      <c r="AA18" s="721"/>
      <c r="AB18" s="721"/>
      <c r="AC18" s="721"/>
      <c r="AD18" s="721"/>
    </row>
    <row r="19" spans="1:30" s="153" customFormat="1" ht="14.85" customHeight="1">
      <c r="A19" s="365" t="s">
        <v>467</v>
      </c>
      <c r="B19" s="359" t="s">
        <v>442</v>
      </c>
      <c r="C19" s="367">
        <v>1</v>
      </c>
      <c r="D19" s="366" t="s">
        <v>443</v>
      </c>
      <c r="E19" s="366" t="s">
        <v>67</v>
      </c>
      <c r="F19" s="366">
        <v>2025</v>
      </c>
      <c r="G19" s="368">
        <v>194.6</v>
      </c>
      <c r="H19" s="369"/>
      <c r="I19" s="369"/>
      <c r="J19" s="369" t="s">
        <v>465</v>
      </c>
      <c r="K19" s="370">
        <v>0</v>
      </c>
      <c r="L19" s="369"/>
      <c r="M19" s="371">
        <v>360</v>
      </c>
      <c r="N19" s="844"/>
      <c r="O19" s="844"/>
      <c r="P19" s="721"/>
      <c r="Q19" s="721"/>
      <c r="R19" s="721"/>
      <c r="S19" s="721"/>
      <c r="T19" s="721"/>
      <c r="U19" s="721"/>
      <c r="V19" s="721"/>
      <c r="W19" s="721"/>
      <c r="X19" s="721"/>
      <c r="Y19" s="721"/>
      <c r="Z19" s="721"/>
      <c r="AA19" s="721"/>
      <c r="AB19" s="721"/>
      <c r="AC19" s="721"/>
      <c r="AD19" s="721"/>
    </row>
    <row r="20" spans="1:30" s="153" customFormat="1" ht="14.85" customHeight="1">
      <c r="A20" s="365" t="s">
        <v>468</v>
      </c>
      <c r="B20" s="366" t="s">
        <v>51</v>
      </c>
      <c r="C20" s="367">
        <v>1</v>
      </c>
      <c r="D20" s="366" t="s">
        <v>443</v>
      </c>
      <c r="E20" s="366" t="s">
        <v>276</v>
      </c>
      <c r="F20" s="366">
        <v>2025</v>
      </c>
      <c r="G20" s="368">
        <v>239</v>
      </c>
      <c r="H20" s="369"/>
      <c r="I20" s="369"/>
      <c r="J20" s="369" t="s">
        <v>465</v>
      </c>
      <c r="K20" s="370">
        <v>0</v>
      </c>
      <c r="L20" s="369"/>
      <c r="M20" s="371">
        <v>178</v>
      </c>
      <c r="N20" s="844"/>
      <c r="O20" s="844"/>
      <c r="P20" s="721"/>
      <c r="Q20" s="721"/>
      <c r="R20" s="721"/>
      <c r="S20" s="721"/>
      <c r="T20" s="721"/>
      <c r="U20" s="721"/>
      <c r="V20" s="721"/>
      <c r="W20" s="721"/>
      <c r="X20" s="721"/>
      <c r="Y20" s="721"/>
      <c r="Z20" s="721"/>
      <c r="AA20" s="721"/>
      <c r="AB20" s="721"/>
      <c r="AC20" s="721"/>
      <c r="AD20" s="721"/>
    </row>
    <row r="21" spans="1:30" s="153" customFormat="1" ht="14.85" customHeight="1">
      <c r="A21" s="412" t="s">
        <v>469</v>
      </c>
      <c r="B21" s="637" t="s">
        <v>50</v>
      </c>
      <c r="C21" s="636">
        <v>0.51</v>
      </c>
      <c r="D21" s="637" t="s">
        <v>443</v>
      </c>
      <c r="E21" s="637" t="s">
        <v>67</v>
      </c>
      <c r="F21" s="637">
        <v>2029</v>
      </c>
      <c r="G21" s="638">
        <v>700</v>
      </c>
      <c r="H21" s="639"/>
      <c r="I21" s="639"/>
      <c r="J21" s="639" t="s">
        <v>465</v>
      </c>
      <c r="K21" s="640">
        <v>0</v>
      </c>
      <c r="L21" s="639"/>
      <c r="M21" s="641" t="s">
        <v>470</v>
      </c>
      <c r="N21" s="844"/>
      <c r="O21" s="844"/>
      <c r="P21" s="721"/>
      <c r="Q21" s="721"/>
      <c r="R21" s="721"/>
      <c r="S21" s="721"/>
      <c r="T21" s="721"/>
      <c r="U21" s="721"/>
      <c r="V21" s="721"/>
      <c r="W21" s="721"/>
      <c r="X21" s="721"/>
      <c r="Y21" s="721"/>
      <c r="Z21" s="721"/>
      <c r="AA21" s="721"/>
      <c r="AB21" s="721"/>
      <c r="AC21" s="721"/>
      <c r="AD21" s="721"/>
    </row>
    <row r="22" spans="1:30" s="196" customFormat="1" ht="14.85" customHeight="1" collapsed="1">
      <c r="A22" s="642" t="s">
        <v>471</v>
      </c>
      <c r="B22" s="643"/>
      <c r="C22" s="644"/>
      <c r="D22" s="643"/>
      <c r="E22" s="643"/>
      <c r="F22" s="643"/>
      <c r="G22" s="722">
        <f>SUM(G15:G21)</f>
        <v>1428.1</v>
      </c>
      <c r="H22" s="645"/>
      <c r="I22" s="647"/>
      <c r="J22" s="643"/>
      <c r="K22" s="647">
        <f>SUMPRODUCT(K15:K21,G15:G21)/G22</f>
        <v>0.16491142076885373</v>
      </c>
      <c r="L22" s="648"/>
      <c r="M22" s="649">
        <f>SUM(M15:M21)</f>
        <v>1002</v>
      </c>
      <c r="N22" s="844"/>
      <c r="O22" s="844"/>
      <c r="P22" s="721"/>
      <c r="Q22" s="721"/>
      <c r="R22" s="721"/>
      <c r="S22" s="721"/>
      <c r="T22" s="721"/>
      <c r="U22" s="721"/>
      <c r="V22" s="721"/>
      <c r="W22" s="721"/>
      <c r="X22" s="721"/>
      <c r="Y22" s="721"/>
      <c r="Z22" s="721"/>
      <c r="AA22" s="721"/>
      <c r="AB22" s="721"/>
      <c r="AC22" s="721"/>
      <c r="AD22" s="721"/>
    </row>
    <row r="23" spans="1:30" ht="14.85" customHeight="1">
      <c r="A23" s="197" t="s">
        <v>472</v>
      </c>
      <c r="B23" s="721"/>
      <c r="C23" s="721"/>
      <c r="D23" s="721"/>
      <c r="E23" s="721"/>
      <c r="F23" s="721"/>
      <c r="G23" s="721"/>
      <c r="H23" s="721"/>
      <c r="I23" s="721"/>
      <c r="J23" s="721"/>
      <c r="K23" s="721"/>
      <c r="L23" s="721"/>
      <c r="M23" s="844"/>
      <c r="N23" s="721"/>
      <c r="O23" s="721"/>
      <c r="P23" s="721"/>
      <c r="Q23" s="721"/>
      <c r="R23" s="721"/>
      <c r="S23" s="721"/>
      <c r="T23" s="721"/>
      <c r="U23" s="721"/>
      <c r="V23" s="721"/>
      <c r="W23" s="721"/>
      <c r="X23" s="721"/>
      <c r="Y23" s="721"/>
      <c r="Z23" s="721"/>
      <c r="AA23" s="721"/>
      <c r="AB23" s="721"/>
      <c r="AC23" s="721"/>
      <c r="AD23" s="721"/>
    </row>
    <row r="24" spans="1:30" ht="14.85" customHeight="1">
      <c r="A24" s="197" t="s">
        <v>600</v>
      </c>
      <c r="B24" s="721"/>
      <c r="C24" s="721"/>
      <c r="D24" s="721"/>
      <c r="E24" s="721"/>
      <c r="F24" s="721"/>
      <c r="G24" s="721"/>
      <c r="H24" s="721"/>
      <c r="I24" s="721"/>
      <c r="J24" s="721"/>
      <c r="K24" s="721"/>
      <c r="L24" s="721"/>
      <c r="M24" s="844"/>
      <c r="N24" s="721"/>
      <c r="O24" s="721"/>
      <c r="P24" s="721"/>
      <c r="Q24" s="721"/>
      <c r="R24" s="721"/>
      <c r="S24" s="721"/>
      <c r="T24" s="721"/>
      <c r="U24" s="721"/>
      <c r="V24" s="721"/>
      <c r="W24" s="721"/>
      <c r="X24" s="721"/>
      <c r="Y24" s="721"/>
      <c r="Z24" s="721"/>
      <c r="AA24" s="721"/>
      <c r="AB24" s="721"/>
      <c r="AC24" s="721"/>
      <c r="AD24" s="721"/>
    </row>
    <row r="25" spans="1:30" ht="14.85" customHeight="1">
      <c r="A25" s="197" t="s">
        <v>473</v>
      </c>
      <c r="B25" s="721"/>
      <c r="C25" s="721"/>
      <c r="D25" s="721"/>
      <c r="E25" s="721"/>
      <c r="F25" s="721"/>
      <c r="G25" s="721"/>
      <c r="H25" s="721"/>
      <c r="I25" s="721"/>
      <c r="J25" s="721"/>
      <c r="K25" s="721"/>
      <c r="L25" s="845"/>
      <c r="M25" s="721"/>
      <c r="N25" s="721"/>
      <c r="O25" s="721"/>
      <c r="P25" s="721"/>
      <c r="Q25" s="721"/>
      <c r="R25" s="721"/>
      <c r="S25" s="721"/>
      <c r="T25" s="721"/>
      <c r="U25" s="721"/>
      <c r="V25" s="721"/>
      <c r="W25" s="721"/>
      <c r="X25" s="721"/>
      <c r="Y25" s="721"/>
      <c r="Z25" s="721"/>
      <c r="AA25" s="721"/>
      <c r="AB25" s="721"/>
      <c r="AC25" s="721"/>
      <c r="AD25" s="721"/>
    </row>
    <row r="26" spans="1:30" ht="14.85" customHeight="1">
      <c r="A26" s="222" t="s">
        <v>474</v>
      </c>
      <c r="B26" s="721"/>
      <c r="C26" s="721"/>
      <c r="D26" s="721"/>
      <c r="E26" s="721"/>
      <c r="F26" s="721"/>
      <c r="G26" s="721"/>
      <c r="H26" s="846"/>
      <c r="I26" s="721"/>
      <c r="J26" s="721"/>
      <c r="K26" s="721"/>
      <c r="L26" s="721"/>
      <c r="M26" s="721"/>
      <c r="N26" s="721"/>
      <c r="O26" s="721"/>
      <c r="P26" s="721"/>
      <c r="Q26" s="721"/>
      <c r="R26" s="721"/>
      <c r="S26" s="721"/>
      <c r="T26" s="721"/>
      <c r="U26" s="721"/>
      <c r="V26" s="721"/>
      <c r="W26" s="721"/>
      <c r="X26" s="721"/>
      <c r="Y26" s="721"/>
      <c r="Z26" s="721"/>
      <c r="AA26" s="721"/>
      <c r="AB26" s="721"/>
      <c r="AC26" s="721"/>
      <c r="AD26" s="721"/>
    </row>
    <row r="27" spans="1:30" ht="14.85" customHeight="1">
      <c r="A27" s="222" t="s">
        <v>475</v>
      </c>
      <c r="B27" s="721"/>
      <c r="C27" s="721"/>
      <c r="D27" s="721"/>
      <c r="E27" s="721"/>
      <c r="F27" s="721"/>
      <c r="G27" s="721"/>
      <c r="H27" s="847"/>
      <c r="I27" s="848"/>
      <c r="J27" s="721"/>
      <c r="K27" s="721"/>
      <c r="L27" s="721"/>
      <c r="M27" s="721"/>
      <c r="N27" s="721"/>
      <c r="O27" s="721"/>
      <c r="P27" s="721"/>
      <c r="Q27" s="721"/>
      <c r="R27" s="721"/>
      <c r="S27" s="721"/>
      <c r="T27" s="721"/>
      <c r="U27" s="721"/>
      <c r="V27" s="721"/>
      <c r="W27" s="721"/>
      <c r="X27" s="721"/>
      <c r="Y27" s="721"/>
      <c r="Z27" s="721"/>
      <c r="AA27" s="721"/>
      <c r="AB27" s="721"/>
      <c r="AC27" s="721"/>
      <c r="AD27" s="721"/>
    </row>
    <row r="28" spans="1:30" ht="14.85" customHeight="1">
      <c r="A28" s="721"/>
      <c r="B28" s="721"/>
      <c r="C28" s="721"/>
      <c r="D28" s="721"/>
      <c r="E28" s="721"/>
      <c r="F28" s="721"/>
      <c r="G28" s="721"/>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row>
    <row r="29" spans="1:30" ht="13.5" customHeight="1">
      <c r="A29" s="721"/>
      <c r="B29" s="721"/>
      <c r="C29" s="721"/>
      <c r="D29" s="721"/>
      <c r="E29" s="721"/>
      <c r="F29" s="721"/>
      <c r="G29" s="721"/>
      <c r="H29" s="721"/>
      <c r="I29" s="721"/>
      <c r="J29" s="721"/>
      <c r="K29" s="721"/>
      <c r="L29" s="721"/>
      <c r="M29" s="721"/>
      <c r="N29" s="721"/>
      <c r="O29" s="721"/>
      <c r="P29" s="721"/>
      <c r="Q29" s="721"/>
      <c r="R29" s="721"/>
      <c r="S29" s="721"/>
      <c r="T29" s="721"/>
      <c r="U29" s="721"/>
      <c r="V29" s="721"/>
      <c r="W29" s="721"/>
      <c r="X29" s="721"/>
      <c r="Y29" s="721"/>
      <c r="Z29" s="721"/>
      <c r="AA29" s="721"/>
      <c r="AB29" s="721"/>
      <c r="AC29" s="721"/>
      <c r="AD29" s="721"/>
    </row>
    <row r="30" spans="1:30" ht="13.5" customHeight="1">
      <c r="A30" s="721"/>
      <c r="B30" s="721"/>
      <c r="C30" s="721"/>
      <c r="D30" s="721"/>
      <c r="E30" s="721"/>
      <c r="F30" s="721"/>
      <c r="G30" s="721"/>
      <c r="H30" s="721"/>
      <c r="I30" s="721"/>
      <c r="J30" s="721"/>
      <c r="K30" s="721"/>
      <c r="L30" s="721"/>
      <c r="M30" s="721"/>
      <c r="N30" s="721"/>
      <c r="O30" s="721"/>
      <c r="P30" s="721"/>
      <c r="Q30" s="721"/>
      <c r="R30" s="721"/>
      <c r="S30" s="721"/>
      <c r="T30" s="721"/>
      <c r="U30" s="721"/>
      <c r="V30" s="721"/>
      <c r="W30" s="721"/>
      <c r="X30" s="721"/>
      <c r="Y30" s="721"/>
      <c r="Z30" s="721"/>
      <c r="AA30" s="721"/>
      <c r="AB30" s="721"/>
      <c r="AC30" s="721"/>
      <c r="AD30" s="721"/>
    </row>
    <row r="31" spans="1:30" ht="13.5" customHeight="1">
      <c r="A31" s="721"/>
      <c r="B31" s="721"/>
      <c r="C31" s="721"/>
      <c r="D31" s="721"/>
      <c r="E31" s="721"/>
      <c r="F31" s="721"/>
      <c r="G31" s="721"/>
      <c r="H31" s="721"/>
      <c r="I31" s="721"/>
      <c r="J31" s="721"/>
      <c r="K31" s="721"/>
      <c r="L31" s="721"/>
      <c r="M31" s="721"/>
      <c r="N31" s="721"/>
      <c r="O31" s="721"/>
      <c r="P31" s="721"/>
      <c r="Q31" s="721"/>
      <c r="R31" s="721"/>
      <c r="S31" s="721"/>
      <c r="T31" s="721"/>
      <c r="U31" s="721"/>
      <c r="V31" s="721"/>
      <c r="W31" s="721"/>
      <c r="X31" s="721"/>
      <c r="Y31" s="721"/>
      <c r="Z31" s="721"/>
      <c r="AA31" s="721"/>
      <c r="AB31" s="721"/>
      <c r="AC31" s="721"/>
      <c r="AD31" s="721"/>
    </row>
    <row r="32" spans="1:30" ht="13.5" customHeight="1">
      <c r="A32" s="721"/>
      <c r="B32" s="721"/>
      <c r="C32" s="721"/>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row>
    <row r="33" spans="1:30" ht="13.5" customHeight="1">
      <c r="A33" s="721"/>
      <c r="B33" s="721"/>
      <c r="C33" s="721"/>
      <c r="D33" s="721"/>
      <c r="E33" s="721"/>
      <c r="F33" s="721"/>
      <c r="G33" s="721"/>
      <c r="H33" s="721"/>
      <c r="I33" s="721"/>
      <c r="J33" s="721"/>
      <c r="K33" s="721"/>
      <c r="L33" s="721"/>
      <c r="M33" s="721"/>
      <c r="N33" s="721"/>
      <c r="O33" s="721"/>
      <c r="P33" s="721"/>
      <c r="Q33" s="721"/>
      <c r="R33" s="721"/>
      <c r="S33" s="721"/>
      <c r="T33" s="721"/>
      <c r="U33" s="721"/>
      <c r="V33" s="721"/>
      <c r="W33" s="721"/>
      <c r="X33" s="721"/>
      <c r="Y33" s="721"/>
      <c r="Z33" s="721"/>
      <c r="AA33" s="721"/>
      <c r="AB33" s="721"/>
      <c r="AC33" s="721"/>
      <c r="AD33" s="721"/>
    </row>
    <row r="34" spans="1:30" ht="13.5" customHeight="1">
      <c r="A34" s="721"/>
      <c r="B34" s="721"/>
      <c r="C34" s="721"/>
      <c r="D34" s="721"/>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row>
    <row r="35" spans="1:30" ht="13.5" customHeight="1">
      <c r="A35" s="721"/>
      <c r="B35" s="721"/>
      <c r="C35" s="721"/>
      <c r="D35" s="721"/>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row>
  </sheetData>
  <mergeCells count="1">
    <mergeCell ref="L6:L7"/>
  </mergeCells>
  <phoneticPr fontId="13" type="noConversion"/>
  <conditionalFormatting sqref="C14 C22">
    <cfRule type="expression" dxfId="206" priority="694">
      <formula>M14=0</formula>
    </cfRule>
  </conditionalFormatting>
  <conditionalFormatting sqref="D6:D22">
    <cfRule type="expression" dxfId="205" priority="144">
      <formula>O6=0</formula>
    </cfRule>
  </conditionalFormatting>
  <conditionalFormatting sqref="D4:F4 M11:M22">
    <cfRule type="expression" dxfId="204" priority="1406">
      <formula>#REF!=0</formula>
    </cfRule>
  </conditionalFormatting>
  <conditionalFormatting sqref="F6:F22">
    <cfRule type="expression" dxfId="203" priority="147">
      <formula>#REF!=0</formula>
    </cfRule>
  </conditionalFormatting>
  <conditionalFormatting sqref="J13:J14 L22 G15:L21 L13:L14 G6:H14 J13:K13">
    <cfRule type="expression" dxfId="202" priority="55">
      <formula>#REF!=0</formula>
    </cfRule>
  </conditionalFormatting>
  <conditionalFormatting sqref="J11:L13">
    <cfRule type="expression" dxfId="201" priority="163">
      <formula>#REF!=0</formula>
    </cfRule>
  </conditionalFormatting>
  <conditionalFormatting sqref="H22">
    <cfRule type="expression" dxfId="200" priority="169">
      <formula>#REF!=0</formula>
    </cfRule>
  </conditionalFormatting>
  <conditionalFormatting sqref="J22">
    <cfRule type="expression" dxfId="199" priority="148">
      <formula>#REF!=0</formula>
    </cfRule>
  </conditionalFormatting>
  <conditionalFormatting sqref="J6:K13">
    <cfRule type="expression" dxfId="198" priority="20">
      <formula>#REF!=0</formula>
    </cfRule>
  </conditionalFormatting>
  <conditionalFormatting sqref="L6 L8:L10">
    <cfRule type="expression" dxfId="197" priority="43">
      <formula>#REF!=0</formula>
    </cfRule>
  </conditionalFormatting>
  <conditionalFormatting sqref="M6:M10">
    <cfRule type="expression" dxfId="196" priority="80">
      <formula>AE6=0</formula>
    </cfRule>
    <cfRule type="expression" dxfId="195" priority="81">
      <formula>AC6=0</formula>
    </cfRule>
  </conditionalFormatting>
  <conditionalFormatting sqref="M13">
    <cfRule type="expression" dxfId="194" priority="2">
      <formula>#REF!=0</formula>
    </cfRule>
  </conditionalFormatting>
  <conditionalFormatting sqref="G22">
    <cfRule type="expression" dxfId="193" priority="1">
      <formula>#REF!=0</formula>
    </cfRule>
  </conditionalFormatting>
  <pageMargins left="0.7" right="0.7" top="0.75" bottom="0.75" header="0.3" footer="0.3"/>
  <pageSetup paperSize="9" orientation="portrait" r:id="rId1"/>
  <ignoredErrors>
    <ignoredError sqref="I11:K11 I6:K6 I7:L7 I8:K8 I9:K9 I10:K1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112F-4E48-4DB0-9F62-720AF8E9EA16}">
  <sheetPr>
    <tabColor theme="5"/>
    <outlinePr summaryBelow="0"/>
  </sheetPr>
  <dimension ref="A1:AE14"/>
  <sheetViews>
    <sheetView showGridLines="0" zoomScaleNormal="100" workbookViewId="0"/>
  </sheetViews>
  <sheetFormatPr defaultColWidth="13.44140625" defaultRowHeight="13.2"/>
  <cols>
    <col min="1" max="1" width="35.5546875" style="4" customWidth="1"/>
    <col min="2" max="2" width="20.5546875" style="4" customWidth="1"/>
    <col min="3" max="16" width="13.5546875" style="4" customWidth="1"/>
    <col min="17" max="16384" width="13.44140625" style="4"/>
  </cols>
  <sheetData>
    <row r="1" spans="1:31" ht="39.75" customHeight="1">
      <c r="A1" s="3" t="s">
        <v>11</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row>
    <row r="2" spans="1:31" ht="39.75" customHeight="1" thickBot="1">
      <c r="A2" s="562" t="s">
        <v>643</v>
      </c>
      <c r="B2" s="150"/>
      <c r="C2" s="150"/>
      <c r="D2" s="150"/>
      <c r="E2" s="150"/>
      <c r="F2" s="150"/>
      <c r="G2" s="150"/>
      <c r="H2" s="150"/>
      <c r="I2" s="150"/>
      <c r="J2" s="150"/>
      <c r="K2" s="150"/>
      <c r="L2" s="150"/>
      <c r="M2" s="150"/>
      <c r="N2" s="150"/>
      <c r="O2" s="150"/>
      <c r="P2" s="150"/>
      <c r="Q2" s="721"/>
      <c r="R2" s="721"/>
      <c r="S2" s="721"/>
      <c r="T2" s="721"/>
      <c r="U2" s="721"/>
      <c r="V2" s="721"/>
      <c r="W2" s="721"/>
      <c r="X2" s="721"/>
      <c r="Y2" s="721"/>
      <c r="Z2" s="721"/>
      <c r="AA2" s="721"/>
      <c r="AB2" s="721"/>
      <c r="AC2" s="721"/>
      <c r="AD2" s="721"/>
      <c r="AE2" s="721"/>
    </row>
    <row r="3" spans="1:31" ht="14.85" customHeight="1">
      <c r="A3" s="5"/>
      <c r="B3" s="5"/>
      <c r="C3" s="5"/>
      <c r="D3" s="5"/>
      <c r="E3" s="5"/>
      <c r="F3" s="5"/>
      <c r="G3" s="5"/>
      <c r="H3" s="5"/>
      <c r="I3" s="156"/>
      <c r="J3" s="5"/>
      <c r="K3" s="5"/>
      <c r="L3" s="5"/>
      <c r="M3" s="5"/>
      <c r="N3" s="5"/>
      <c r="O3" s="5"/>
      <c r="P3" s="5"/>
      <c r="Q3" s="721"/>
      <c r="R3" s="721"/>
      <c r="S3" s="721"/>
      <c r="T3" s="721"/>
      <c r="U3" s="721"/>
      <c r="V3" s="721"/>
      <c r="W3" s="721"/>
      <c r="X3" s="721"/>
      <c r="Y3" s="721"/>
      <c r="Z3" s="721"/>
      <c r="AA3" s="721"/>
      <c r="AB3" s="721"/>
      <c r="AC3" s="721"/>
      <c r="AD3" s="721"/>
      <c r="AE3" s="721"/>
    </row>
    <row r="4" spans="1:31" s="153" customFormat="1" ht="14.85" customHeight="1">
      <c r="A4" s="677" t="s">
        <v>428</v>
      </c>
      <c r="B4" s="940"/>
      <c r="C4" s="941"/>
      <c r="D4" s="941"/>
      <c r="E4" s="942"/>
      <c r="F4" s="942"/>
      <c r="G4" s="943"/>
      <c r="H4" s="941"/>
      <c r="I4" s="376" t="s">
        <v>476</v>
      </c>
      <c r="J4" s="376"/>
      <c r="K4" s="377"/>
      <c r="L4" s="378"/>
      <c r="M4" s="740" t="s">
        <v>477</v>
      </c>
      <c r="N4" s="739"/>
      <c r="O4" s="739"/>
      <c r="P4" s="738"/>
      <c r="Q4" s="152"/>
      <c r="R4" s="721"/>
    </row>
    <row r="5" spans="1:31" s="163" customFormat="1" ht="52.8">
      <c r="A5" s="944"/>
      <c r="B5" s="944" t="s">
        <v>429</v>
      </c>
      <c r="C5" s="944" t="s">
        <v>430</v>
      </c>
      <c r="D5" s="944" t="s">
        <v>431</v>
      </c>
      <c r="E5" s="944" t="s">
        <v>432</v>
      </c>
      <c r="F5" s="944" t="s">
        <v>478</v>
      </c>
      <c r="G5" s="944" t="s">
        <v>479</v>
      </c>
      <c r="H5" s="945" t="s">
        <v>434</v>
      </c>
      <c r="I5" s="375" t="s">
        <v>480</v>
      </c>
      <c r="J5" s="382" t="s">
        <v>481</v>
      </c>
      <c r="K5" s="301" t="s">
        <v>437</v>
      </c>
      <c r="L5" s="301" t="s">
        <v>438</v>
      </c>
      <c r="M5" s="737" t="s">
        <v>482</v>
      </c>
      <c r="N5" s="736" t="s">
        <v>483</v>
      </c>
      <c r="O5" s="736" t="s">
        <v>484</v>
      </c>
      <c r="P5" s="735" t="s">
        <v>440</v>
      </c>
      <c r="Q5" s="162"/>
      <c r="R5" s="721"/>
    </row>
    <row r="6" spans="1:31" s="153" customFormat="1" ht="14.85" customHeight="1">
      <c r="A6" s="358" t="s">
        <v>485</v>
      </c>
      <c r="B6" s="359" t="s">
        <v>486</v>
      </c>
      <c r="C6" s="360">
        <v>1</v>
      </c>
      <c r="D6" s="359" t="s">
        <v>443</v>
      </c>
      <c r="E6" s="359" t="s">
        <v>67</v>
      </c>
      <c r="F6" s="359" t="s">
        <v>487</v>
      </c>
      <c r="G6" s="359"/>
      <c r="H6" s="385">
        <v>900</v>
      </c>
      <c r="I6" s="384">
        <f>+AVERAGE('Hydro data'!I8:Q8)*4</f>
        <v>521.06661466666674</v>
      </c>
      <c r="J6" s="383">
        <f>I6/(H6*8760)*1000</f>
        <v>6.6091655843057678E-2</v>
      </c>
      <c r="K6" s="383" t="s">
        <v>465</v>
      </c>
      <c r="L6" s="383">
        <v>0</v>
      </c>
      <c r="M6" s="870">
        <v>13.520507986895201</v>
      </c>
      <c r="N6" s="875">
        <v>5.3900000000000003E-2</v>
      </c>
      <c r="O6" s="870">
        <v>1.325</v>
      </c>
      <c r="P6" s="734"/>
      <c r="Q6" s="152"/>
      <c r="R6" s="721"/>
    </row>
    <row r="7" spans="1:31" ht="14.85" customHeight="1">
      <c r="A7" s="412" t="s">
        <v>488</v>
      </c>
      <c r="B7" s="637" t="s">
        <v>182</v>
      </c>
      <c r="C7" s="636">
        <v>1</v>
      </c>
      <c r="D7" s="637" t="s">
        <v>443</v>
      </c>
      <c r="E7" s="637" t="s">
        <v>67</v>
      </c>
      <c r="F7" s="637">
        <v>1959</v>
      </c>
      <c r="G7" s="637">
        <v>2010</v>
      </c>
      <c r="H7" s="650">
        <v>100.8</v>
      </c>
      <c r="I7" s="650">
        <f>+AVERAGE('Hydro data'!I9:Q9)*4</f>
        <v>402.78682355555554</v>
      </c>
      <c r="J7" s="636">
        <f>I7/(H7*8760)*1000</f>
        <v>0.45615308531242699</v>
      </c>
      <c r="K7" s="636" t="s">
        <v>445</v>
      </c>
      <c r="L7" s="636">
        <v>0.75</v>
      </c>
      <c r="M7" s="868"/>
      <c r="N7" s="864"/>
      <c r="O7" s="871"/>
      <c r="P7" s="733"/>
      <c r="Q7" s="721"/>
      <c r="R7" s="721"/>
      <c r="S7" s="721"/>
      <c r="T7" s="721"/>
      <c r="U7" s="721"/>
      <c r="V7" s="721"/>
      <c r="W7" s="721"/>
      <c r="X7" s="721"/>
      <c r="Y7" s="721"/>
      <c r="Z7" s="721"/>
      <c r="AA7" s="721"/>
      <c r="AB7" s="721"/>
      <c r="AC7" s="721"/>
      <c r="AD7" s="721"/>
      <c r="AE7" s="721"/>
    </row>
    <row r="8" spans="1:31" s="196" customFormat="1" ht="14.85" customHeight="1">
      <c r="A8" s="642" t="s">
        <v>489</v>
      </c>
      <c r="B8" s="643" t="s">
        <v>182</v>
      </c>
      <c r="C8" s="644"/>
      <c r="D8" s="643"/>
      <c r="E8" s="643"/>
      <c r="F8" s="643"/>
      <c r="G8" s="643"/>
      <c r="H8" s="655">
        <f>SUM(H6:H7)</f>
        <v>1000.8</v>
      </c>
      <c r="I8" s="655">
        <f>SUM(I6:I7)</f>
        <v>923.85343822222228</v>
      </c>
      <c r="J8" s="656"/>
      <c r="K8" s="656"/>
      <c r="L8" s="656"/>
      <c r="M8" s="876"/>
      <c r="N8" s="865"/>
      <c r="O8" s="872"/>
      <c r="P8" s="732"/>
      <c r="Q8" s="160"/>
      <c r="R8" s="721"/>
    </row>
    <row r="9" spans="1:31" s="153" customFormat="1" ht="14.85" customHeight="1">
      <c r="A9" s="615" t="s">
        <v>490</v>
      </c>
      <c r="B9" s="589" t="s">
        <v>486</v>
      </c>
      <c r="C9" s="651">
        <v>1</v>
      </c>
      <c r="D9" s="589" t="s">
        <v>443</v>
      </c>
      <c r="E9" s="589" t="s">
        <v>67</v>
      </c>
      <c r="F9" s="589">
        <v>2026</v>
      </c>
      <c r="G9" s="652"/>
      <c r="H9" s="653">
        <v>110</v>
      </c>
      <c r="I9" s="653"/>
      <c r="J9" s="653"/>
      <c r="K9" s="654" t="s">
        <v>465</v>
      </c>
      <c r="L9" s="654">
        <v>0</v>
      </c>
      <c r="M9" s="869"/>
      <c r="N9" s="866"/>
      <c r="O9" s="873"/>
      <c r="P9" s="731">
        <v>150</v>
      </c>
      <c r="Q9" s="721"/>
      <c r="R9" s="721"/>
      <c r="S9" s="721"/>
      <c r="T9" s="721"/>
      <c r="U9" s="721"/>
      <c r="V9" s="721"/>
      <c r="W9" s="721"/>
      <c r="X9" s="721"/>
      <c r="Y9" s="721"/>
      <c r="Z9" s="721"/>
      <c r="AA9" s="721"/>
      <c r="AB9" s="721"/>
      <c r="AC9" s="721"/>
      <c r="AD9" s="721"/>
      <c r="AE9" s="721"/>
    </row>
    <row r="10" spans="1:31" s="196" customFormat="1" ht="14.85" customHeight="1" collapsed="1">
      <c r="A10" s="642" t="s">
        <v>491</v>
      </c>
      <c r="B10" s="643"/>
      <c r="C10" s="644"/>
      <c r="D10" s="643"/>
      <c r="E10" s="643"/>
      <c r="F10" s="643"/>
      <c r="G10" s="657"/>
      <c r="H10" s="646">
        <f>SUM(H9)</f>
        <v>110</v>
      </c>
      <c r="I10" s="647"/>
      <c r="J10" s="643"/>
      <c r="K10" s="647"/>
      <c r="L10" s="647"/>
      <c r="M10" s="867"/>
      <c r="N10" s="867"/>
      <c r="O10" s="874"/>
      <c r="P10" s="730">
        <f>SUM(P9)</f>
        <v>150</v>
      </c>
      <c r="Q10" s="721"/>
      <c r="R10" s="721"/>
      <c r="S10" s="721"/>
      <c r="T10" s="721"/>
      <c r="U10" s="721"/>
      <c r="V10" s="721"/>
      <c r="W10" s="721"/>
      <c r="X10" s="721"/>
      <c r="Y10" s="721"/>
      <c r="Z10" s="721"/>
      <c r="AA10" s="721"/>
      <c r="AB10" s="721"/>
      <c r="AC10" s="721"/>
      <c r="AD10" s="721"/>
      <c r="AE10" s="721"/>
    </row>
    <row r="11" spans="1:31" ht="13.5" customHeight="1">
      <c r="A11" s="197" t="s">
        <v>492</v>
      </c>
      <c r="B11" s="721"/>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row>
    <row r="12" spans="1:31" s="153" customFormat="1" ht="13.5" customHeight="1">
      <c r="A12" s="197" t="s">
        <v>493</v>
      </c>
      <c r="B12" s="198"/>
      <c r="C12" s="721"/>
      <c r="D12" s="721"/>
      <c r="E12" s="721"/>
      <c r="F12" s="721"/>
      <c r="G12" s="721"/>
      <c r="H12" s="721"/>
      <c r="I12" s="721"/>
      <c r="J12" s="721"/>
      <c r="K12" s="721"/>
      <c r="L12" s="721"/>
      <c r="M12" s="721"/>
      <c r="N12" s="721"/>
      <c r="O12" s="721"/>
      <c r="P12" s="721"/>
      <c r="Q12" s="721"/>
      <c r="R12" s="721"/>
      <c r="S12" s="721"/>
      <c r="T12" s="721"/>
      <c r="U12" s="721"/>
      <c r="V12" s="721"/>
    </row>
    <row r="13" spans="1:31" s="153" customFormat="1" ht="13.5" customHeight="1">
      <c r="A13" s="8"/>
      <c r="B13" s="198"/>
      <c r="C13" s="721"/>
      <c r="D13" s="721"/>
      <c r="E13" s="721"/>
      <c r="F13" s="721"/>
      <c r="G13" s="721"/>
      <c r="H13" s="721"/>
      <c r="I13" s="721"/>
      <c r="J13" s="721"/>
      <c r="K13" s="721"/>
      <c r="L13" s="721"/>
      <c r="M13" s="721"/>
      <c r="N13" s="721"/>
      <c r="O13" s="721"/>
      <c r="P13" s="721"/>
      <c r="Q13" s="721"/>
      <c r="R13" s="721"/>
      <c r="S13" s="721"/>
      <c r="T13" s="721"/>
      <c r="U13" s="721"/>
      <c r="V13" s="721"/>
    </row>
    <row r="14" spans="1:31">
      <c r="A14" s="822"/>
      <c r="B14" s="721"/>
      <c r="C14" s="721"/>
      <c r="D14" s="721"/>
      <c r="E14" s="721"/>
      <c r="F14" s="721"/>
      <c r="G14" s="721"/>
      <c r="H14" s="721"/>
      <c r="I14" s="721"/>
      <c r="J14" s="721"/>
      <c r="K14" s="721"/>
      <c r="L14" s="721"/>
      <c r="M14" s="721"/>
      <c r="N14" s="721"/>
      <c r="O14" s="721"/>
      <c r="P14" s="721"/>
      <c r="Q14" s="721"/>
      <c r="R14" s="721"/>
      <c r="S14" s="721"/>
      <c r="T14" s="721"/>
      <c r="U14" s="721"/>
      <c r="V14" s="721"/>
      <c r="W14" s="721"/>
      <c r="X14" s="721"/>
      <c r="Y14" s="721"/>
      <c r="Z14" s="721"/>
      <c r="AA14" s="721"/>
      <c r="AB14" s="721"/>
      <c r="AC14" s="721"/>
      <c r="AD14" s="721"/>
      <c r="AE14" s="721"/>
    </row>
  </sheetData>
  <conditionalFormatting sqref="C8">
    <cfRule type="expression" dxfId="192" priority="1316">
      <formula>#REF!=0</formula>
    </cfRule>
  </conditionalFormatting>
  <conditionalFormatting sqref="D6:D8">
    <cfRule type="expression" dxfId="191" priority="675">
      <formula>#REF!=0</formula>
    </cfRule>
  </conditionalFormatting>
  <conditionalFormatting sqref="D4:G4">
    <cfRule type="expression" dxfId="190" priority="136">
      <formula>#REF!=0</formula>
    </cfRule>
  </conditionalFormatting>
  <conditionalFormatting sqref="F6">
    <cfRule type="expression" dxfId="189" priority="23">
      <formula>#REF!=0</formula>
    </cfRule>
  </conditionalFormatting>
  <conditionalFormatting sqref="G6:G8">
    <cfRule type="expression" dxfId="188" priority="39">
      <formula>#REF!=0</formula>
    </cfRule>
  </conditionalFormatting>
  <conditionalFormatting sqref="J8:L8 N8">
    <cfRule type="expression" dxfId="187" priority="18">
      <formula>#REF!=0</formula>
    </cfRule>
  </conditionalFormatting>
  <conditionalFormatting sqref="C10">
    <cfRule type="expression" dxfId="186" priority="8">
      <formula>M10=0</formula>
    </cfRule>
  </conditionalFormatting>
  <conditionalFormatting sqref="D9:D10">
    <cfRule type="expression" dxfId="185" priority="4">
      <formula>O9=0</formula>
    </cfRule>
  </conditionalFormatting>
  <conditionalFormatting sqref="P9:P10">
    <cfRule type="expression" dxfId="184" priority="9">
      <formula>#REF!=0</formula>
    </cfRule>
  </conditionalFormatting>
  <conditionalFormatting sqref="F9:F10">
    <cfRule type="expression" dxfId="183" priority="5">
      <formula>#REF!=0</formula>
    </cfRule>
  </conditionalFormatting>
  <conditionalFormatting sqref="G9:H10 P9:P10 I9:O9">
    <cfRule type="expression" dxfId="182" priority="3">
      <formula>#REF!=0</formula>
    </cfRule>
  </conditionalFormatting>
  <conditionalFormatting sqref="J10">
    <cfRule type="expression" dxfId="181" priority="6">
      <formula>#REF!=0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67CC-DF64-44AA-8A82-6363A6E9766E}">
  <sheetPr>
    <tabColor theme="5"/>
    <outlinePr summaryBelow="0"/>
  </sheetPr>
  <dimension ref="A1:Z15"/>
  <sheetViews>
    <sheetView showGridLines="0" zoomScaleNormal="100" workbookViewId="0"/>
  </sheetViews>
  <sheetFormatPr defaultColWidth="9.44140625" defaultRowHeight="13.2"/>
  <cols>
    <col min="1" max="1" width="35.5546875" style="4" customWidth="1"/>
    <col min="2" max="45" width="13.44140625" style="4" customWidth="1"/>
    <col min="46" max="16384" width="9.44140625" style="4"/>
  </cols>
  <sheetData>
    <row r="1" spans="1:26" ht="39.75" customHeight="1">
      <c r="A1" s="3" t="s">
        <v>11</v>
      </c>
      <c r="B1" s="721"/>
      <c r="C1" s="721"/>
      <c r="D1" s="721"/>
      <c r="E1" s="721"/>
      <c r="F1" s="721"/>
      <c r="G1" s="721"/>
      <c r="H1" s="721"/>
      <c r="I1" s="721"/>
      <c r="J1" s="721"/>
      <c r="K1" s="721"/>
      <c r="L1" s="721"/>
      <c r="M1" s="721"/>
      <c r="N1" s="721"/>
      <c r="O1" s="721"/>
      <c r="P1" s="721"/>
      <c r="Q1" s="721"/>
      <c r="R1" s="721"/>
      <c r="S1" s="721"/>
      <c r="T1" s="721"/>
      <c r="U1" s="721"/>
      <c r="V1" s="721"/>
      <c r="W1" s="721"/>
      <c r="X1" s="721"/>
      <c r="Y1" s="721"/>
      <c r="Z1" s="721"/>
    </row>
    <row r="2" spans="1:26" ht="39.75" customHeight="1" thickBot="1">
      <c r="A2" s="562" t="s">
        <v>644</v>
      </c>
      <c r="B2" s="150"/>
      <c r="C2" s="150"/>
      <c r="D2" s="150"/>
      <c r="E2" s="150"/>
      <c r="F2" s="150"/>
      <c r="G2" s="150"/>
      <c r="H2" s="150"/>
      <c r="I2" s="150"/>
      <c r="J2" s="150"/>
      <c r="K2" s="150"/>
      <c r="L2" s="150"/>
      <c r="M2" s="150"/>
      <c r="N2" s="150"/>
      <c r="O2" s="150"/>
      <c r="P2" s="150"/>
      <c r="Q2" s="9"/>
      <c r="R2" s="9"/>
      <c r="S2" s="9"/>
      <c r="T2" s="9"/>
      <c r="U2" s="721"/>
      <c r="V2" s="721"/>
      <c r="W2" s="721"/>
      <c r="X2" s="721"/>
      <c r="Y2" s="721"/>
      <c r="Z2" s="721"/>
    </row>
    <row r="3" spans="1:26" ht="14.85" customHeight="1">
      <c r="A3" s="5"/>
      <c r="B3" s="5"/>
      <c r="C3" s="5"/>
      <c r="D3" s="5"/>
      <c r="E3" s="5"/>
      <c r="F3" s="5"/>
      <c r="G3" s="5"/>
      <c r="H3" s="5"/>
      <c r="I3" s="5"/>
      <c r="J3" s="5"/>
      <c r="K3" s="5"/>
      <c r="L3" s="5"/>
      <c r="M3" s="5"/>
      <c r="N3" s="5"/>
      <c r="O3" s="5"/>
      <c r="P3" s="5"/>
      <c r="Q3" s="9"/>
      <c r="R3" s="9"/>
      <c r="S3" s="9"/>
      <c r="T3" s="9"/>
      <c r="U3" s="721"/>
      <c r="V3" s="721"/>
      <c r="W3" s="721"/>
      <c r="X3" s="721"/>
      <c r="Y3" s="721"/>
      <c r="Z3" s="721"/>
    </row>
    <row r="4" spans="1:26" s="153" customFormat="1" ht="14.85" customHeight="1">
      <c r="A4" s="677" t="s">
        <v>428</v>
      </c>
      <c r="B4" s="160"/>
      <c r="E4" s="161"/>
      <c r="F4" s="356"/>
      <c r="P4" s="152"/>
      <c r="Q4" s="155"/>
      <c r="R4" s="152"/>
      <c r="S4" s="152"/>
      <c r="T4" s="152"/>
      <c r="U4" s="152"/>
      <c r="V4" s="152"/>
      <c r="W4" s="152"/>
      <c r="X4" s="152"/>
      <c r="Y4" s="152"/>
    </row>
    <row r="5" spans="1:26" s="163" customFormat="1" ht="42" customHeight="1">
      <c r="A5" s="301"/>
      <c r="B5" s="301" t="s">
        <v>429</v>
      </c>
      <c r="C5" s="301" t="s">
        <v>685</v>
      </c>
      <c r="D5" s="301" t="s">
        <v>431</v>
      </c>
      <c r="E5" s="301" t="s">
        <v>432</v>
      </c>
      <c r="F5" s="301" t="s">
        <v>433</v>
      </c>
      <c r="G5" s="301" t="s">
        <v>494</v>
      </c>
      <c r="H5" s="301" t="s">
        <v>495</v>
      </c>
      <c r="I5" s="301" t="s">
        <v>496</v>
      </c>
      <c r="J5" s="301" t="s">
        <v>497</v>
      </c>
      <c r="K5" s="301" t="s">
        <v>498</v>
      </c>
      <c r="L5" s="301" t="s">
        <v>499</v>
      </c>
      <c r="M5" s="301" t="s">
        <v>437</v>
      </c>
      <c r="N5" s="301" t="s">
        <v>438</v>
      </c>
      <c r="O5" s="301" t="s">
        <v>500</v>
      </c>
      <c r="P5" s="301" t="s">
        <v>440</v>
      </c>
      <c r="Q5" s="162"/>
      <c r="R5" s="152"/>
      <c r="S5" s="162"/>
      <c r="T5" s="162"/>
      <c r="U5" s="162"/>
      <c r="V5" s="162"/>
      <c r="W5" s="162"/>
      <c r="X5" s="162"/>
      <c r="Y5" s="162"/>
    </row>
    <row r="6" spans="1:26" ht="14.85" customHeight="1">
      <c r="A6" s="358" t="s">
        <v>501</v>
      </c>
      <c r="B6" s="359" t="s">
        <v>185</v>
      </c>
      <c r="C6" s="360">
        <v>0.51</v>
      </c>
      <c r="D6" s="359" t="s">
        <v>443</v>
      </c>
      <c r="E6" s="359" t="s">
        <v>67</v>
      </c>
      <c r="F6" s="359" t="s">
        <v>502</v>
      </c>
      <c r="G6" s="385">
        <v>24</v>
      </c>
      <c r="H6" s="385">
        <v>70</v>
      </c>
      <c r="I6" s="386">
        <f>AVERAGE('Bio&amp;WtE data'!I7:W7)*4</f>
        <v>160.06886079999998</v>
      </c>
      <c r="J6" s="387">
        <f>AVERAGE('Bio&amp;WtE data'!I13:X13)*4</f>
        <v>392.81515957942497</v>
      </c>
      <c r="K6" s="387">
        <f>AVERAGE('Bio&amp;WtE data'!I18:X18)*4</f>
        <v>204.16583775000001</v>
      </c>
      <c r="L6" s="387"/>
      <c r="M6" s="387" t="s">
        <v>454</v>
      </c>
      <c r="N6" s="388">
        <v>0.87</v>
      </c>
      <c r="O6" s="389">
        <f>AVERAGE('Bio&amp;WtE data'!I22:W22)*4</f>
        <v>17.687466666666669</v>
      </c>
      <c r="P6" s="390"/>
      <c r="Q6" s="721"/>
      <c r="R6" s="721"/>
      <c r="S6" s="721"/>
      <c r="T6" s="721"/>
      <c r="U6" s="721"/>
      <c r="V6" s="721"/>
      <c r="W6" s="721"/>
      <c r="X6" s="721"/>
      <c r="Y6" s="721"/>
      <c r="Z6" s="721"/>
    </row>
    <row r="7" spans="1:26" ht="14.85" customHeight="1">
      <c r="A7" s="461" t="s">
        <v>503</v>
      </c>
      <c r="B7" s="366" t="s">
        <v>185</v>
      </c>
      <c r="C7" s="370">
        <v>1</v>
      </c>
      <c r="D7" s="366" t="s">
        <v>443</v>
      </c>
      <c r="E7" s="366" t="s">
        <v>67</v>
      </c>
      <c r="F7" s="372" t="s">
        <v>504</v>
      </c>
      <c r="G7" s="391">
        <v>20</v>
      </c>
      <c r="H7" s="391">
        <v>70</v>
      </c>
      <c r="I7" s="381">
        <f>AVERAGE('Bio&amp;WtE data'!I8:T8)*4</f>
        <v>108.30210666666666</v>
      </c>
      <c r="J7" s="392">
        <f>AVERAGE('Bio&amp;WtE data'!I14:U14)*4</f>
        <v>458.94244692307689</v>
      </c>
      <c r="K7" s="392">
        <f>AVERAGE('Bio&amp;WtE data'!I19:U19)*4</f>
        <v>167.10206461538462</v>
      </c>
      <c r="L7" s="392"/>
      <c r="M7" s="392" t="s">
        <v>445</v>
      </c>
      <c r="N7" s="393">
        <v>0.87</v>
      </c>
      <c r="O7" s="975">
        <f>AVERAGE('Bio&amp;WtE data'!I23:T23)*4</f>
        <v>22.097666666666669</v>
      </c>
      <c r="P7" s="394"/>
      <c r="Q7" s="162"/>
      <c r="R7" s="721"/>
      <c r="S7" s="162"/>
      <c r="T7" s="162"/>
      <c r="U7" s="162"/>
      <c r="V7" s="162"/>
      <c r="W7" s="162"/>
      <c r="X7" s="162"/>
      <c r="Y7" s="162"/>
      <c r="Z7" s="162"/>
    </row>
    <row r="8" spans="1:26" ht="14.85" customHeight="1">
      <c r="A8" s="799" t="s">
        <v>505</v>
      </c>
      <c r="B8" s="637" t="s">
        <v>186</v>
      </c>
      <c r="C8" s="640">
        <v>1</v>
      </c>
      <c r="D8" s="637" t="s">
        <v>443</v>
      </c>
      <c r="E8" s="637" t="s">
        <v>67</v>
      </c>
      <c r="F8" s="803" t="s">
        <v>295</v>
      </c>
      <c r="G8" s="658">
        <v>50</v>
      </c>
      <c r="H8" s="658">
        <v>149</v>
      </c>
      <c r="I8" s="816">
        <f>AVERAGE('Bio&amp;WtE data'!I9:I9)*4</f>
        <v>164.24708000000001</v>
      </c>
      <c r="J8" s="817">
        <f>AVERAGE('Bio&amp;WtE data'!I15:I15)*4</f>
        <v>442.01512000000002</v>
      </c>
      <c r="K8" s="660">
        <v>0</v>
      </c>
      <c r="L8" s="660">
        <v>283.40537</v>
      </c>
      <c r="M8" s="660" t="s">
        <v>445</v>
      </c>
      <c r="N8" s="815">
        <v>0.87</v>
      </c>
      <c r="O8" s="976"/>
      <c r="P8" s="804"/>
      <c r="Q8" s="162"/>
      <c r="R8" s="721"/>
      <c r="S8" s="162"/>
      <c r="T8" s="162"/>
      <c r="U8" s="162"/>
      <c r="V8" s="162"/>
      <c r="W8" s="162"/>
      <c r="X8" s="162"/>
      <c r="Y8" s="162"/>
      <c r="Z8" s="162"/>
    </row>
    <row r="9" spans="1:26" ht="14.85" customHeight="1">
      <c r="A9" s="412" t="s">
        <v>506</v>
      </c>
      <c r="B9" s="637" t="s">
        <v>186</v>
      </c>
      <c r="C9" s="636">
        <v>1</v>
      </c>
      <c r="D9" s="637" t="s">
        <v>443</v>
      </c>
      <c r="E9" s="637" t="s">
        <v>67</v>
      </c>
      <c r="F9" s="637">
        <v>2015</v>
      </c>
      <c r="G9" s="658"/>
      <c r="H9" s="658">
        <v>40</v>
      </c>
      <c r="I9" s="659">
        <v>0</v>
      </c>
      <c r="J9" s="660">
        <f>AVERAGE('Bio&amp;WtE data'!I12:AC12)*4</f>
        <v>90.710189872822397</v>
      </c>
      <c r="K9" s="660">
        <v>0</v>
      </c>
      <c r="L9" s="660"/>
      <c r="M9" s="660" t="s">
        <v>465</v>
      </c>
      <c r="N9" s="661">
        <v>0</v>
      </c>
      <c r="O9" s="662" t="s">
        <v>134</v>
      </c>
      <c r="P9" s="663"/>
      <c r="Q9" s="721"/>
      <c r="R9" s="721"/>
      <c r="S9" s="721"/>
      <c r="T9" s="721"/>
      <c r="U9" s="721"/>
      <c r="V9" s="721"/>
      <c r="W9" s="721"/>
      <c r="X9" s="721"/>
      <c r="Y9" s="721"/>
      <c r="Z9" s="721"/>
    </row>
    <row r="10" spans="1:26" s="196" customFormat="1" ht="14.85" customHeight="1">
      <c r="A10" s="642" t="s">
        <v>507</v>
      </c>
      <c r="B10" s="643" t="s">
        <v>508</v>
      </c>
      <c r="C10" s="644"/>
      <c r="D10" s="643"/>
      <c r="E10" s="643"/>
      <c r="F10" s="643"/>
      <c r="G10" s="664">
        <f>SUM(G6:G9)</f>
        <v>94</v>
      </c>
      <c r="H10" s="664">
        <f>SUM(H6:H9)</f>
        <v>329</v>
      </c>
      <c r="I10" s="665">
        <f>SUM(I6:I9)</f>
        <v>432.61804746666667</v>
      </c>
      <c r="J10" s="665">
        <f>SUM(J6:J9)</f>
        <v>1384.4829163753243</v>
      </c>
      <c r="K10" s="665">
        <f>SUM(K6:K9)</f>
        <v>371.26790236538466</v>
      </c>
      <c r="L10" s="666"/>
      <c r="M10" s="666"/>
      <c r="N10" s="666"/>
      <c r="O10" s="667"/>
      <c r="P10" s="668"/>
      <c r="Q10" s="199"/>
      <c r="R10" s="160"/>
      <c r="S10" s="160"/>
      <c r="T10" s="160"/>
      <c r="U10" s="160"/>
      <c r="V10" s="160"/>
      <c r="W10" s="160"/>
      <c r="X10" s="160"/>
      <c r="Y10" s="160"/>
    </row>
    <row r="11" spans="1:26" s="721" customFormat="1" ht="14.85" customHeight="1">
      <c r="A11" s="615" t="s">
        <v>505</v>
      </c>
      <c r="B11" s="878" t="s">
        <v>186</v>
      </c>
      <c r="C11" s="651">
        <v>1</v>
      </c>
      <c r="D11" s="589" t="s">
        <v>443</v>
      </c>
      <c r="E11" s="589" t="s">
        <v>67</v>
      </c>
      <c r="F11" s="805" t="s">
        <v>509</v>
      </c>
      <c r="G11" s="806">
        <v>23</v>
      </c>
      <c r="H11" s="806">
        <v>20</v>
      </c>
      <c r="I11" s="807"/>
      <c r="J11" s="807"/>
      <c r="K11" s="807"/>
      <c r="L11" s="807"/>
      <c r="M11" s="807" t="s">
        <v>445</v>
      </c>
      <c r="N11" s="808">
        <v>0.87</v>
      </c>
      <c r="O11" s="809"/>
      <c r="P11" s="810"/>
    </row>
    <row r="12" spans="1:26" s="196" customFormat="1" ht="14.85" customHeight="1">
      <c r="A12" s="642" t="s">
        <v>510</v>
      </c>
      <c r="B12" s="643" t="s">
        <v>508</v>
      </c>
      <c r="C12" s="811"/>
      <c r="D12" s="643"/>
      <c r="E12" s="643"/>
      <c r="F12" s="643"/>
      <c r="G12" s="812">
        <f>SUM(G11:G11)</f>
        <v>23</v>
      </c>
      <c r="H12" s="812">
        <f>SUM(H11:H11)</f>
        <v>20</v>
      </c>
      <c r="I12" s="813"/>
      <c r="J12" s="813"/>
      <c r="K12" s="813"/>
      <c r="L12" s="813"/>
      <c r="M12" s="813"/>
      <c r="N12" s="813"/>
      <c r="O12" s="814"/>
      <c r="P12" s="813"/>
      <c r="Q12" s="199"/>
      <c r="S12" s="160"/>
      <c r="T12" s="160"/>
      <c r="U12" s="160"/>
      <c r="V12" s="160"/>
      <c r="W12" s="160"/>
      <c r="X12" s="160"/>
      <c r="Y12" s="160"/>
    </row>
    <row r="13" spans="1:26" ht="14.85" customHeight="1">
      <c r="A13" s="200" t="s">
        <v>511</v>
      </c>
      <c r="B13" s="721"/>
      <c r="C13" s="721"/>
      <c r="D13" s="721"/>
      <c r="E13" s="721"/>
      <c r="F13" s="721"/>
      <c r="G13" s="721"/>
      <c r="H13" s="721"/>
      <c r="I13" s="721"/>
      <c r="J13" s="835"/>
      <c r="K13" s="721"/>
      <c r="L13" s="721"/>
      <c r="M13" s="721"/>
      <c r="N13" s="721"/>
      <c r="O13" s="721"/>
      <c r="P13" s="721"/>
      <c r="Q13" s="721"/>
      <c r="R13" s="721"/>
      <c r="S13" s="721"/>
      <c r="T13" s="721"/>
      <c r="U13" s="721"/>
      <c r="V13" s="721"/>
      <c r="W13" s="721"/>
      <c r="X13" s="721"/>
      <c r="Y13" s="721"/>
      <c r="Z13" s="721"/>
    </row>
    <row r="14" spans="1:26" s="153" customFormat="1" ht="14.85" customHeight="1">
      <c r="A14" s="197" t="s">
        <v>512</v>
      </c>
      <c r="B14" s="164"/>
      <c r="C14" s="152"/>
      <c r="D14" s="152"/>
      <c r="E14" s="152"/>
      <c r="F14" s="152"/>
      <c r="G14" s="165"/>
      <c r="H14" s="165"/>
      <c r="I14" s="166"/>
      <c r="J14" s="166"/>
      <c r="K14" s="152"/>
      <c r="L14" s="152"/>
      <c r="M14" s="152"/>
      <c r="N14" s="152"/>
      <c r="O14" s="166"/>
      <c r="P14" s="152"/>
      <c r="Q14" s="152"/>
      <c r="R14" s="152"/>
      <c r="S14" s="152"/>
      <c r="T14" s="152"/>
      <c r="U14" s="152"/>
      <c r="V14" s="152"/>
      <c r="W14" s="152"/>
      <c r="X14" s="152"/>
      <c r="Y14" s="152"/>
    </row>
    <row r="15" spans="1:26" s="153" customFormat="1" ht="13.5" customHeight="1">
      <c r="B15" s="198"/>
      <c r="C15" s="152"/>
      <c r="D15" s="152"/>
      <c r="E15" s="152"/>
      <c r="F15" s="152"/>
      <c r="G15" s="167"/>
      <c r="H15" s="167"/>
      <c r="I15" s="152"/>
      <c r="J15" s="152"/>
      <c r="K15" s="152"/>
      <c r="L15" s="152"/>
      <c r="M15" s="152"/>
      <c r="N15" s="152"/>
      <c r="O15" s="152"/>
      <c r="P15" s="152"/>
      <c r="Q15" s="152"/>
      <c r="R15" s="152"/>
      <c r="S15" s="152"/>
      <c r="T15" s="152"/>
      <c r="U15" s="152"/>
      <c r="V15" s="152"/>
      <c r="W15" s="152"/>
      <c r="X15" s="152"/>
      <c r="Y15" s="152"/>
    </row>
  </sheetData>
  <mergeCells count="1">
    <mergeCell ref="O7:O8"/>
  </mergeCells>
  <conditionalFormatting sqref="D6 C10:D10">
    <cfRule type="expression" dxfId="180" priority="142">
      <formula>S6=0</formula>
    </cfRule>
  </conditionalFormatting>
  <conditionalFormatting sqref="D7:D8">
    <cfRule type="expression" dxfId="179" priority="28">
      <formula>W7=0</formula>
    </cfRule>
  </conditionalFormatting>
  <conditionalFormatting sqref="D9">
    <cfRule type="expression" dxfId="178" priority="117">
      <formula>T9=0</formula>
    </cfRule>
  </conditionalFormatting>
  <conditionalFormatting sqref="D4:F4">
    <cfRule type="expression" dxfId="177" priority="149">
      <formula>#REF!=0</formula>
    </cfRule>
  </conditionalFormatting>
  <conditionalFormatting sqref="F6:F10">
    <cfRule type="expression" dxfId="176" priority="27">
      <formula>#REF!=0</formula>
    </cfRule>
  </conditionalFormatting>
  <conditionalFormatting sqref="I9">
    <cfRule type="expression" dxfId="175" priority="60">
      <formula>U9=0</formula>
    </cfRule>
  </conditionalFormatting>
  <conditionalFormatting sqref="L10:N10">
    <cfRule type="expression" dxfId="174" priority="36">
      <formula>AB10=0</formula>
    </cfRule>
  </conditionalFormatting>
  <conditionalFormatting sqref="P6 P9:P10">
    <cfRule type="expression" dxfId="173" priority="32">
      <formula>AF6=0</formula>
    </cfRule>
    <cfRule type="expression" dxfId="172" priority="33">
      <formula>#REF!=0</formula>
    </cfRule>
  </conditionalFormatting>
  <conditionalFormatting sqref="P6">
    <cfRule type="expression" dxfId="171" priority="34">
      <formula>AD6=0</formula>
    </cfRule>
  </conditionalFormatting>
  <conditionalFormatting sqref="P9:P10">
    <cfRule type="expression" dxfId="170" priority="574">
      <formula>AD9=0</formula>
    </cfRule>
  </conditionalFormatting>
  <conditionalFormatting sqref="P4:Q4 Q5">
    <cfRule type="expression" dxfId="169" priority="143">
      <formula>#REF!=0</formula>
    </cfRule>
  </conditionalFormatting>
  <conditionalFormatting sqref="Q7:Q8 S7:Z8">
    <cfRule type="expression" dxfId="168" priority="29">
      <formula>#REF!=0</formula>
    </cfRule>
  </conditionalFormatting>
  <conditionalFormatting sqref="Q10">
    <cfRule type="expression" dxfId="167" priority="77">
      <formula>#REF!=0</formula>
    </cfRule>
  </conditionalFormatting>
  <conditionalFormatting sqref="C12:D12">
    <cfRule type="expression" dxfId="166" priority="3">
      <formula>S12=0</formula>
    </cfRule>
  </conditionalFormatting>
  <conditionalFormatting sqref="D11">
    <cfRule type="expression" dxfId="165" priority="1">
      <formula>W11=0</formula>
    </cfRule>
  </conditionalFormatting>
  <conditionalFormatting sqref="F11:F12">
    <cfRule type="expression" dxfId="164" priority="2">
      <formula>#REF!=0</formula>
    </cfRule>
  </conditionalFormatting>
  <conditionalFormatting sqref="Q11:Q12">
    <cfRule type="expression" dxfId="163" priority="4">
      <formula>#REF!=0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F368-9AA5-4C0E-B9B2-07CAAAA57B25}">
  <sheetPr>
    <tabColor rgb="FF00D3B7"/>
  </sheetPr>
  <dimension ref="A1:P16"/>
  <sheetViews>
    <sheetView zoomScaleNormal="100" workbookViewId="0"/>
  </sheetViews>
  <sheetFormatPr defaultColWidth="9.44140625" defaultRowHeight="13.2"/>
  <cols>
    <col min="1" max="1" width="35.5546875" style="4" customWidth="1"/>
    <col min="2" max="7" width="13.33203125" style="4" customWidth="1"/>
    <col min="8" max="35" width="13.44140625" style="4" customWidth="1"/>
    <col min="36" max="16384" width="9.44140625" style="4"/>
  </cols>
  <sheetData>
    <row r="1" spans="1:16" ht="39.75" customHeight="1">
      <c r="A1" s="3" t="s">
        <v>11</v>
      </c>
      <c r="B1" s="721"/>
      <c r="C1" s="721"/>
      <c r="D1" s="721"/>
      <c r="E1" s="721"/>
      <c r="F1" s="721"/>
      <c r="G1" s="721"/>
      <c r="H1" s="721"/>
      <c r="I1" s="721"/>
      <c r="J1" s="721"/>
      <c r="K1" s="721"/>
      <c r="L1" s="721"/>
      <c r="M1" s="721"/>
      <c r="N1" s="721"/>
      <c r="O1" s="721"/>
      <c r="P1" s="721"/>
    </row>
    <row r="2" spans="1:16" ht="39.75" customHeight="1" thickBot="1">
      <c r="A2" s="562" t="s">
        <v>658</v>
      </c>
      <c r="B2" s="150"/>
      <c r="C2" s="150"/>
      <c r="D2" s="150"/>
      <c r="E2" s="150"/>
      <c r="F2" s="150"/>
      <c r="G2" s="150"/>
      <c r="H2" s="9"/>
      <c r="I2" s="9"/>
      <c r="J2" s="9"/>
      <c r="K2" s="721"/>
      <c r="L2" s="721"/>
      <c r="M2" s="721"/>
      <c r="N2" s="721"/>
      <c r="O2" s="721"/>
      <c r="P2" s="721"/>
    </row>
    <row r="3" spans="1:16" ht="14.85" customHeight="1">
      <c r="A3" s="5"/>
      <c r="B3" s="5"/>
      <c r="C3" s="5"/>
      <c r="D3" s="5"/>
      <c r="E3" s="5"/>
      <c r="F3" s="5"/>
      <c r="G3" s="9"/>
      <c r="H3" s="9"/>
      <c r="I3" s="9"/>
      <c r="J3" s="9"/>
      <c r="K3" s="721"/>
      <c r="L3" s="721"/>
      <c r="M3" s="721"/>
      <c r="N3" s="721"/>
      <c r="O3" s="721"/>
      <c r="P3" s="721"/>
    </row>
    <row r="4" spans="1:16" s="153" customFormat="1" ht="14.85" customHeight="1">
      <c r="A4" s="355"/>
      <c r="B4" s="160"/>
      <c r="E4" s="161"/>
      <c r="F4" s="356"/>
      <c r="G4" s="155"/>
      <c r="H4" s="152"/>
      <c r="I4" s="152"/>
      <c r="J4" s="152"/>
      <c r="K4" s="152"/>
      <c r="L4" s="152"/>
      <c r="M4" s="152"/>
      <c r="N4" s="152"/>
      <c r="O4" s="152"/>
    </row>
    <row r="5" spans="1:16" s="163" customFormat="1" ht="14.85" customHeight="1">
      <c r="A5" s="301"/>
      <c r="B5" s="301">
        <v>2022</v>
      </c>
      <c r="C5" s="301">
        <v>2023</v>
      </c>
      <c r="D5" s="301">
        <v>2024</v>
      </c>
      <c r="E5" s="301">
        <v>2025</v>
      </c>
      <c r="F5" s="301">
        <v>2026</v>
      </c>
      <c r="G5" s="301">
        <v>2027</v>
      </c>
      <c r="H5" s="152"/>
      <c r="I5" s="162"/>
      <c r="J5" s="162"/>
      <c r="K5" s="162"/>
      <c r="L5" s="162"/>
      <c r="M5" s="162"/>
      <c r="N5" s="162"/>
      <c r="O5" s="162"/>
    </row>
    <row r="6" spans="1:16" ht="14.85" customHeight="1">
      <c r="A6" s="523" t="s">
        <v>513</v>
      </c>
      <c r="B6" s="524">
        <v>0.54</v>
      </c>
      <c r="C6" s="524">
        <v>0.81</v>
      </c>
      <c r="D6" s="524">
        <v>0.74</v>
      </c>
      <c r="E6" s="524">
        <v>0.54</v>
      </c>
      <c r="F6" s="524">
        <v>0.3</v>
      </c>
      <c r="G6" s="524">
        <v>0.3</v>
      </c>
      <c r="H6" s="721"/>
      <c r="I6" s="721"/>
      <c r="J6" s="721"/>
      <c r="K6" s="721"/>
      <c r="L6" s="721"/>
      <c r="M6" s="721"/>
      <c r="N6" s="721"/>
      <c r="O6" s="721"/>
      <c r="P6" s="721"/>
    </row>
    <row r="7" spans="1:16" ht="14.85" customHeight="1">
      <c r="A7" s="525" t="s">
        <v>514</v>
      </c>
      <c r="B7" s="526">
        <v>105</v>
      </c>
      <c r="C7" s="526">
        <v>143</v>
      </c>
      <c r="D7" s="526">
        <v>133</v>
      </c>
      <c r="E7" s="526">
        <v>123</v>
      </c>
      <c r="F7" s="526">
        <v>84</v>
      </c>
      <c r="G7" s="526">
        <v>83</v>
      </c>
      <c r="H7" s="721"/>
      <c r="I7" s="162"/>
      <c r="J7" s="162"/>
      <c r="K7" s="162"/>
      <c r="L7" s="162"/>
      <c r="M7" s="162"/>
      <c r="N7" s="162"/>
      <c r="O7" s="162"/>
      <c r="P7" s="162"/>
    </row>
    <row r="8" spans="1:16" ht="14.85" customHeight="1">
      <c r="A8" s="200" t="s">
        <v>515</v>
      </c>
      <c r="B8" s="559"/>
      <c r="C8" s="559"/>
      <c r="D8" s="559"/>
      <c r="E8" s="559"/>
      <c r="F8" s="559"/>
      <c r="G8" s="162"/>
      <c r="H8" s="721"/>
      <c r="I8" s="162"/>
      <c r="J8" s="162"/>
      <c r="K8" s="162"/>
      <c r="L8" s="162"/>
      <c r="M8" s="162"/>
      <c r="N8" s="162"/>
      <c r="O8" s="162"/>
      <c r="P8" s="162"/>
    </row>
    <row r="9" spans="1:16" s="153" customFormat="1" ht="14.85" customHeight="1">
      <c r="A9" s="200" t="s">
        <v>516</v>
      </c>
      <c r="B9" s="164"/>
      <c r="C9" s="152"/>
      <c r="D9" s="152"/>
      <c r="E9" s="152"/>
      <c r="F9" s="152"/>
      <c r="G9" s="152"/>
      <c r="H9" s="152"/>
      <c r="I9" s="152"/>
      <c r="J9" s="152"/>
      <c r="K9" s="152"/>
      <c r="L9" s="152"/>
      <c r="M9" s="152"/>
      <c r="N9" s="152"/>
      <c r="O9" s="152"/>
    </row>
    <row r="10" spans="1:16" s="153" customFormat="1" ht="14.85" customHeight="1">
      <c r="A10" s="200" t="s">
        <v>675</v>
      </c>
      <c r="B10" s="164"/>
      <c r="C10" s="152"/>
      <c r="D10" s="152"/>
      <c r="E10" s="152"/>
      <c r="F10" s="152"/>
      <c r="G10" s="152"/>
      <c r="H10" s="152"/>
      <c r="I10" s="152"/>
      <c r="J10" s="152"/>
      <c r="K10" s="152"/>
      <c r="L10" s="152"/>
      <c r="M10" s="152"/>
      <c r="N10" s="152"/>
      <c r="O10" s="152"/>
    </row>
    <row r="11" spans="1:16" s="153" customFormat="1" ht="14.85" customHeight="1">
      <c r="A11" s="200" t="s">
        <v>517</v>
      </c>
      <c r="B11" s="198"/>
      <c r="C11" s="152"/>
      <c r="D11" s="152"/>
      <c r="E11" s="152"/>
      <c r="F11" s="152"/>
      <c r="G11" s="152"/>
      <c r="H11" s="152"/>
      <c r="I11" s="152"/>
      <c r="J11" s="152"/>
      <c r="K11" s="152"/>
      <c r="L11" s="152"/>
      <c r="M11" s="152"/>
      <c r="N11" s="152"/>
      <c r="O11" s="152"/>
    </row>
    <row r="12" spans="1:16">
      <c r="A12" s="200"/>
      <c r="B12" s="721"/>
      <c r="C12" s="721"/>
      <c r="D12" s="721"/>
      <c r="E12" s="721"/>
      <c r="F12" s="721"/>
      <c r="G12" s="721"/>
      <c r="H12" s="721"/>
      <c r="I12" s="721"/>
      <c r="J12" s="721"/>
      <c r="K12" s="721"/>
      <c r="L12" s="721"/>
      <c r="M12" s="721"/>
      <c r="N12" s="721"/>
      <c r="O12" s="721"/>
      <c r="P12" s="721"/>
    </row>
    <row r="13" spans="1:16">
      <c r="A13" s="721"/>
      <c r="B13" s="721"/>
      <c r="C13" s="721"/>
      <c r="D13" s="721"/>
      <c r="E13" s="721"/>
      <c r="F13" s="721"/>
      <c r="G13" s="721"/>
      <c r="H13" s="721"/>
      <c r="I13" s="721"/>
      <c r="J13" s="721"/>
      <c r="K13" s="721"/>
      <c r="L13" s="721"/>
      <c r="M13" s="721"/>
      <c r="N13" s="721"/>
      <c r="O13" s="721"/>
      <c r="P13" s="721"/>
    </row>
    <row r="14" spans="1:16">
      <c r="A14" s="721"/>
      <c r="B14" s="721"/>
      <c r="C14" s="721"/>
      <c r="D14" s="721"/>
      <c r="E14" s="721"/>
      <c r="F14" s="721"/>
      <c r="G14" s="721"/>
      <c r="H14" s="721"/>
      <c r="I14" s="721"/>
      <c r="J14" s="721"/>
      <c r="K14" s="721"/>
      <c r="L14" s="721"/>
      <c r="M14" s="721"/>
      <c r="N14" s="721"/>
      <c r="O14" s="721"/>
      <c r="P14" s="721"/>
    </row>
    <row r="15" spans="1:16">
      <c r="A15" s="721"/>
      <c r="B15" s="721"/>
      <c r="C15" s="721"/>
      <c r="D15" s="721"/>
      <c r="E15" s="721"/>
      <c r="F15" s="721"/>
      <c r="G15" s="721"/>
      <c r="H15" s="721"/>
      <c r="I15" s="721"/>
      <c r="J15" s="721"/>
      <c r="K15" s="721"/>
      <c r="L15" s="721"/>
      <c r="M15" s="721"/>
      <c r="N15" s="721"/>
      <c r="O15" s="721"/>
      <c r="P15" s="721"/>
    </row>
    <row r="16" spans="1:16">
      <c r="A16" s="721"/>
      <c r="B16" s="721"/>
      <c r="C16" s="721"/>
      <c r="D16" s="721"/>
      <c r="E16" s="721"/>
      <c r="F16" s="721"/>
      <c r="G16" s="721"/>
      <c r="H16" s="721"/>
      <c r="I16" s="721"/>
      <c r="J16" s="721"/>
      <c r="K16" s="721"/>
      <c r="L16" s="721"/>
      <c r="M16" s="721"/>
      <c r="N16" s="721"/>
      <c r="O16" s="721"/>
      <c r="P16" s="721"/>
    </row>
  </sheetData>
  <conditionalFormatting sqref="D4:F4">
    <cfRule type="expression" dxfId="162" priority="23">
      <formula>#REF!=0</formula>
    </cfRule>
  </conditionalFormatting>
  <conditionalFormatting sqref="G4">
    <cfRule type="expression" dxfId="161" priority="20">
      <formula>#REF!=0</formula>
    </cfRule>
  </conditionalFormatting>
  <conditionalFormatting sqref="G8 I7:P8">
    <cfRule type="expression" dxfId="160" priority="6">
      <formula>#REF!=0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2EC50-FF2C-4D6E-B3B5-08158CDA3149}">
  <sheetPr>
    <pageSetUpPr autoPageBreaks="0"/>
  </sheetPr>
  <dimension ref="B2:D30"/>
  <sheetViews>
    <sheetView zoomScaleNormal="100" workbookViewId="0"/>
  </sheetViews>
  <sheetFormatPr defaultColWidth="9.109375" defaultRowHeight="17.399999999999999"/>
  <cols>
    <col min="1" max="1" width="9.109375" style="1" customWidth="1"/>
    <col min="2" max="2" width="57.44140625" style="11" customWidth="1"/>
    <col min="3" max="3" width="14.109375" style="149" customWidth="1"/>
    <col min="4" max="16384" width="9.109375" style="1"/>
  </cols>
  <sheetData>
    <row r="2" spans="2:4" ht="18" thickBot="1">
      <c r="B2" s="965" t="s">
        <v>3</v>
      </c>
      <c r="C2" s="965"/>
      <c r="D2" s="31"/>
    </row>
    <row r="3" spans="2:4" s="2" customFormat="1" ht="39.9" customHeight="1">
      <c r="B3" s="32" t="s">
        <v>4</v>
      </c>
      <c r="C3" s="147"/>
      <c r="D3" s="33" t="s">
        <v>5</v>
      </c>
    </row>
    <row r="4" spans="2:4" s="2" customFormat="1" ht="39.9" customHeight="1">
      <c r="B4" s="32" t="s">
        <v>6</v>
      </c>
      <c r="C4" s="147"/>
    </row>
    <row r="5" spans="2:4" s="2" customFormat="1" ht="39.9" customHeight="1">
      <c r="B5" s="32" t="s">
        <v>7</v>
      </c>
      <c r="C5" s="147"/>
    </row>
    <row r="6" spans="2:4" s="2" customFormat="1" ht="39.9" customHeight="1">
      <c r="B6" s="32" t="s">
        <v>632</v>
      </c>
      <c r="C6" s="147"/>
    </row>
    <row r="7" spans="2:4" s="2" customFormat="1" ht="39.9" customHeight="1">
      <c r="B7" s="32" t="s">
        <v>633</v>
      </c>
      <c r="C7" s="147"/>
    </row>
    <row r="8" spans="2:4" s="2" customFormat="1" ht="39.9" customHeight="1">
      <c r="B8" s="32" t="s">
        <v>634</v>
      </c>
      <c r="C8" s="147"/>
    </row>
    <row r="9" spans="2:4" s="2" customFormat="1" ht="39.9" customHeight="1">
      <c r="B9" s="32" t="s">
        <v>635</v>
      </c>
      <c r="C9" s="147"/>
    </row>
    <row r="10" spans="2:4" s="2" customFormat="1" ht="39.9" customHeight="1">
      <c r="B10" s="32" t="s">
        <v>636</v>
      </c>
      <c r="C10" s="147"/>
    </row>
    <row r="11" spans="2:4" s="2" customFormat="1" ht="39.9" customHeight="1">
      <c r="B11" s="32" t="s">
        <v>637</v>
      </c>
      <c r="C11" s="147"/>
    </row>
    <row r="12" spans="2:4" s="2" customFormat="1" ht="39.9" customHeight="1">
      <c r="B12" s="32" t="s">
        <v>638</v>
      </c>
      <c r="C12" s="147"/>
    </row>
    <row r="13" spans="2:4" s="2" customFormat="1" ht="39.9" customHeight="1">
      <c r="B13" s="32" t="s">
        <v>639</v>
      </c>
      <c r="C13" s="147"/>
    </row>
    <row r="14" spans="2:4" s="2" customFormat="1" ht="39.9" customHeight="1">
      <c r="B14" s="32" t="s">
        <v>640</v>
      </c>
      <c r="C14" s="147"/>
    </row>
    <row r="15" spans="2:4" s="2" customFormat="1" ht="39.9" customHeight="1">
      <c r="B15" s="32" t="s">
        <v>641</v>
      </c>
      <c r="C15" s="147"/>
    </row>
    <row r="16" spans="2:4" s="2" customFormat="1" ht="39.9" customHeight="1">
      <c r="B16" s="151" t="s">
        <v>642</v>
      </c>
      <c r="C16" s="147"/>
    </row>
    <row r="17" spans="2:4" s="2" customFormat="1" ht="39.9" customHeight="1">
      <c r="B17" s="151" t="s">
        <v>643</v>
      </c>
      <c r="C17" s="147"/>
    </row>
    <row r="18" spans="2:4" s="2" customFormat="1" ht="39.9" customHeight="1">
      <c r="B18" s="151" t="s">
        <v>644</v>
      </c>
      <c r="C18" s="147"/>
    </row>
    <row r="19" spans="2:4" s="2" customFormat="1" ht="39.9" customHeight="1">
      <c r="B19" s="151" t="s">
        <v>645</v>
      </c>
      <c r="C19" s="147"/>
    </row>
    <row r="20" spans="2:4" s="2" customFormat="1" ht="39.9" customHeight="1">
      <c r="B20" s="151" t="s">
        <v>646</v>
      </c>
      <c r="C20" s="147"/>
    </row>
    <row r="21" spans="2:4" s="2" customFormat="1" ht="39.9" customHeight="1">
      <c r="B21" s="32" t="s">
        <v>647</v>
      </c>
      <c r="C21" s="147"/>
    </row>
    <row r="22" spans="2:4" s="2" customFormat="1" ht="39.9" customHeight="1">
      <c r="B22" s="151" t="s">
        <v>648</v>
      </c>
      <c r="C22" s="147"/>
    </row>
    <row r="23" spans="2:4" s="2" customFormat="1" ht="39.9" customHeight="1">
      <c r="B23" s="151" t="s">
        <v>649</v>
      </c>
      <c r="C23" s="147"/>
    </row>
    <row r="24" spans="2:4" s="2" customFormat="1" ht="39.9" customHeight="1">
      <c r="B24" s="151" t="s">
        <v>650</v>
      </c>
      <c r="C24" s="147"/>
    </row>
    <row r="25" spans="2:4" s="2" customFormat="1" ht="39.9" customHeight="1">
      <c r="B25" s="151" t="s">
        <v>651</v>
      </c>
      <c r="C25" s="147"/>
    </row>
    <row r="26" spans="2:4" s="2" customFormat="1" ht="39.9" customHeight="1">
      <c r="B26" s="32" t="s">
        <v>652</v>
      </c>
      <c r="C26" s="147"/>
    </row>
    <row r="27" spans="2:4" s="2" customFormat="1" ht="39.9" customHeight="1" thickBot="1">
      <c r="B27" s="146" t="s">
        <v>653</v>
      </c>
      <c r="C27" s="148"/>
    </row>
    <row r="28" spans="2:4" s="2" customFormat="1" ht="39.9" customHeight="1">
      <c r="B28" s="34" t="s">
        <v>8</v>
      </c>
      <c r="C28" s="147"/>
      <c r="D28" s="31"/>
    </row>
    <row r="29" spans="2:4" ht="39.9" customHeight="1">
      <c r="B29" s="143" t="s">
        <v>9</v>
      </c>
    </row>
    <row r="30" spans="2:4" ht="39.9" customHeight="1">
      <c r="B30" s="35" t="s">
        <v>10</v>
      </c>
    </row>
  </sheetData>
  <mergeCells count="1">
    <mergeCell ref="B2:C2"/>
  </mergeCells>
  <phoneticPr fontId="13"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8C83C-18DC-442C-A36E-13C90BACAAB2}">
  <sheetPr>
    <tabColor theme="6"/>
    <outlinePr summaryBelow="0"/>
  </sheetPr>
  <dimension ref="A1:Q12"/>
  <sheetViews>
    <sheetView showGridLines="0" zoomScaleNormal="100" workbookViewId="0"/>
  </sheetViews>
  <sheetFormatPr defaultColWidth="9.44140625" defaultRowHeight="13.2"/>
  <cols>
    <col min="1" max="1" width="35.5546875" style="4" customWidth="1"/>
    <col min="2" max="15" width="13.33203125" style="4" customWidth="1"/>
    <col min="16" max="23" width="13.44140625" style="4" customWidth="1"/>
    <col min="24" max="16384" width="9.44140625" style="4"/>
  </cols>
  <sheetData>
    <row r="1" spans="1:17" ht="39.75" customHeight="1">
      <c r="A1" s="3" t="s">
        <v>11</v>
      </c>
      <c r="B1" s="721"/>
      <c r="C1" s="721"/>
      <c r="D1" s="721"/>
      <c r="E1" s="721"/>
      <c r="F1" s="721"/>
      <c r="G1" s="721"/>
      <c r="H1" s="721"/>
      <c r="I1" s="721"/>
      <c r="J1" s="721"/>
      <c r="K1" s="721"/>
      <c r="L1" s="721"/>
      <c r="M1" s="721"/>
      <c r="N1" s="721"/>
      <c r="O1" s="721"/>
      <c r="P1" s="721"/>
      <c r="Q1" s="721"/>
    </row>
    <row r="2" spans="1:17" ht="39.75" customHeight="1" thickBot="1">
      <c r="A2" s="562" t="s">
        <v>646</v>
      </c>
      <c r="B2" s="150"/>
      <c r="C2" s="150"/>
      <c r="D2" s="150"/>
      <c r="E2" s="150"/>
      <c r="F2" s="150"/>
      <c r="G2" s="150"/>
      <c r="H2" s="150"/>
      <c r="I2" s="150"/>
      <c r="J2" s="150"/>
      <c r="K2" s="150"/>
      <c r="L2" s="150"/>
      <c r="M2" s="150"/>
      <c r="N2" s="150"/>
      <c r="O2" s="150"/>
      <c r="P2" s="9"/>
      <c r="Q2" s="721"/>
    </row>
    <row r="3" spans="1:17" s="1" customFormat="1" ht="14.85" customHeight="1"/>
    <row r="4" spans="1:17" s="157" customFormat="1" ht="14.85" customHeight="1">
      <c r="A4" s="677" t="s">
        <v>518</v>
      </c>
      <c r="H4" s="977" t="s">
        <v>519</v>
      </c>
      <c r="I4" s="977"/>
      <c r="J4" s="977"/>
      <c r="K4" s="977"/>
      <c r="L4" s="977"/>
      <c r="M4" s="379" t="s">
        <v>477</v>
      </c>
      <c r="N4" s="380"/>
      <c r="O4" s="380"/>
    </row>
    <row r="5" spans="1:17" s="158" customFormat="1" ht="51.6" customHeight="1">
      <c r="A5" s="301"/>
      <c r="B5" s="301" t="s">
        <v>429</v>
      </c>
      <c r="C5" s="301" t="s">
        <v>685</v>
      </c>
      <c r="D5" s="301" t="s">
        <v>431</v>
      </c>
      <c r="E5" s="301" t="s">
        <v>432</v>
      </c>
      <c r="F5" s="301" t="s">
        <v>478</v>
      </c>
      <c r="G5" s="301" t="s">
        <v>520</v>
      </c>
      <c r="H5" s="375" t="s">
        <v>480</v>
      </c>
      <c r="I5" s="382" t="s">
        <v>521</v>
      </c>
      <c r="J5" s="382" t="s">
        <v>522</v>
      </c>
      <c r="K5" s="382" t="s">
        <v>523</v>
      </c>
      <c r="L5" s="382" t="s">
        <v>524</v>
      </c>
      <c r="M5" s="375" t="s">
        <v>525</v>
      </c>
      <c r="N5" s="382" t="s">
        <v>526</v>
      </c>
      <c r="O5" s="301" t="s">
        <v>484</v>
      </c>
    </row>
    <row r="6" spans="1:17" s="153" customFormat="1" ht="14.85" customHeight="1">
      <c r="A6" s="365" t="s">
        <v>266</v>
      </c>
      <c r="B6" s="366" t="s">
        <v>527</v>
      </c>
      <c r="C6" s="367">
        <v>1</v>
      </c>
      <c r="D6" s="366" t="s">
        <v>443</v>
      </c>
      <c r="E6" s="366" t="s">
        <v>67</v>
      </c>
      <c r="F6" s="366">
        <v>2012</v>
      </c>
      <c r="G6" s="395">
        <v>455</v>
      </c>
      <c r="H6" s="395">
        <f>+AVERAGE('Natural gas data'!I8:Q8)*4</f>
        <v>300.14840844444439</v>
      </c>
      <c r="I6" s="396">
        <f>H6/(G6*8760)*1000</f>
        <v>7.5304432847720496E-2</v>
      </c>
      <c r="J6" s="395">
        <f>+AVERAGE('Natural gas data'!I14:Q14)</f>
        <v>44.000300630140515</v>
      </c>
      <c r="K6" s="395">
        <f>+AVERAGE('Natural gas data'!I12:Q12)*4</f>
        <v>20.792604000000001</v>
      </c>
      <c r="L6" s="397">
        <f>AVERAGE('Natural gas data'!I16:Q16)*4</f>
        <v>1.008</v>
      </c>
      <c r="M6" s="398"/>
      <c r="N6" s="366"/>
      <c r="O6" s="368">
        <v>7.2</v>
      </c>
      <c r="P6" s="158"/>
      <c r="Q6" s="158"/>
    </row>
    <row r="7" spans="1:17" s="153" customFormat="1" ht="14.85" customHeight="1">
      <c r="A7" s="412" t="s">
        <v>528</v>
      </c>
      <c r="B7" s="637" t="s">
        <v>527</v>
      </c>
      <c r="C7" s="636">
        <v>1</v>
      </c>
      <c r="D7" s="637" t="s">
        <v>443</v>
      </c>
      <c r="E7" s="637" t="s">
        <v>67</v>
      </c>
      <c r="F7" s="669" t="s">
        <v>529</v>
      </c>
      <c r="G7" s="670">
        <v>600</v>
      </c>
      <c r="H7" s="670"/>
      <c r="I7" s="671"/>
      <c r="J7" s="637"/>
      <c r="K7" s="637"/>
      <c r="L7" s="637"/>
      <c r="M7" s="638"/>
      <c r="N7" s="672"/>
      <c r="O7" s="638">
        <v>4</v>
      </c>
      <c r="P7" s="158"/>
      <c r="Q7" s="158"/>
    </row>
    <row r="8" spans="1:17" s="196" customFormat="1" ht="14.85" customHeight="1">
      <c r="A8" s="642" t="s">
        <v>203</v>
      </c>
      <c r="B8" s="643" t="s">
        <v>527</v>
      </c>
      <c r="C8" s="673"/>
      <c r="D8" s="643"/>
      <c r="E8" s="643"/>
      <c r="F8" s="643"/>
      <c r="G8" s="674">
        <f>SUM(G6:G7)</f>
        <v>1055</v>
      </c>
      <c r="H8" s="674">
        <f>SUM(H6:H7)</f>
        <v>300.14840844444439</v>
      </c>
      <c r="I8" s="675">
        <f>AVERAGE(I6:I7)</f>
        <v>7.5304432847720496E-2</v>
      </c>
      <c r="J8" s="645"/>
      <c r="K8" s="645"/>
      <c r="L8" s="645">
        <f>SUM(L6:L7)</f>
        <v>1.008</v>
      </c>
      <c r="M8" s="645"/>
      <c r="N8" s="676"/>
      <c r="O8" s="645">
        <f>SUM(O6:O7)</f>
        <v>11.2</v>
      </c>
      <c r="P8" s="158"/>
      <c r="Q8" s="158"/>
    </row>
    <row r="9" spans="1:17" s="159" customFormat="1" ht="14.85" customHeight="1">
      <c r="A9" s="197" t="s">
        <v>530</v>
      </c>
      <c r="B9" s="721"/>
      <c r="C9" s="721"/>
      <c r="D9" s="721"/>
      <c r="E9" s="721"/>
      <c r="F9" s="721"/>
      <c r="G9" s="721"/>
      <c r="H9" s="721"/>
      <c r="I9" s="721"/>
      <c r="J9" s="721"/>
      <c r="K9" s="721"/>
      <c r="L9" s="721"/>
      <c r="M9" s="721"/>
      <c r="N9" s="721"/>
      <c r="O9" s="721"/>
      <c r="P9" s="158"/>
    </row>
    <row r="10" spans="1:17" s="159" customFormat="1" ht="13.5" customHeight="1">
      <c r="A10" s="197"/>
      <c r="B10" s="721"/>
      <c r="C10" s="721"/>
      <c r="D10" s="721"/>
      <c r="E10" s="721"/>
      <c r="F10" s="721"/>
      <c r="G10" s="721"/>
      <c r="H10" s="721"/>
      <c r="I10" s="721"/>
      <c r="J10" s="721"/>
      <c r="K10" s="721"/>
      <c r="L10" s="721"/>
      <c r="M10" s="721"/>
      <c r="N10" s="721"/>
      <c r="O10" s="721"/>
      <c r="P10" s="158"/>
    </row>
    <row r="11" spans="1:17">
      <c r="A11" s="721"/>
      <c r="B11" s="721"/>
      <c r="C11" s="721"/>
      <c r="D11" s="721"/>
      <c r="E11" s="721"/>
      <c r="F11" s="721"/>
      <c r="G11" s="721"/>
      <c r="H11" s="721"/>
      <c r="I11" s="721"/>
      <c r="J11" s="721"/>
      <c r="K11" s="721"/>
      <c r="L11" s="721"/>
      <c r="M11" s="721"/>
      <c r="N11" s="721"/>
      <c r="O11" s="721"/>
      <c r="P11" s="158"/>
      <c r="Q11" s="721"/>
    </row>
    <row r="12" spans="1:17">
      <c r="A12" s="721"/>
      <c r="B12" s="721"/>
      <c r="C12" s="721"/>
      <c r="D12" s="721"/>
      <c r="E12" s="721"/>
      <c r="F12" s="721"/>
      <c r="G12" s="721"/>
      <c r="H12" s="721"/>
      <c r="I12" s="721"/>
      <c r="J12" s="721"/>
      <c r="K12" s="721"/>
      <c r="L12" s="721"/>
      <c r="M12" s="721"/>
      <c r="N12" s="721"/>
      <c r="O12" s="721"/>
      <c r="P12" s="158"/>
      <c r="Q12" s="721"/>
    </row>
  </sheetData>
  <mergeCells count="1">
    <mergeCell ref="H4:L4"/>
  </mergeCells>
  <conditionalFormatting sqref="C8">
    <cfRule type="expression" dxfId="159" priority="43">
      <formula>I8=0</formula>
    </cfRule>
  </conditionalFormatting>
  <conditionalFormatting sqref="F6:F8">
    <cfRule type="expression" dxfId="158" priority="41">
      <formula>#REF!=0</formula>
    </cfRule>
  </conditionalFormatting>
  <conditionalFormatting sqref="I6:I8">
    <cfRule type="expression" dxfId="157" priority="17">
      <formula>#REF!=0</formula>
    </cfRule>
  </conditionalFormatting>
  <conditionalFormatting sqref="M6 D6:D8">
    <cfRule type="expression" dxfId="156" priority="42">
      <formula>#REF!=0</formula>
    </cfRule>
  </conditionalFormatting>
  <conditionalFormatting sqref="M6">
    <cfRule type="expression" dxfId="155" priority="48">
      <formula>O8=0</formula>
    </cfRule>
  </conditionalFormatting>
  <conditionalFormatting sqref="O6">
    <cfRule type="expression" dxfId="154" priority="44">
      <formula>#REF!=0</formula>
    </cfRule>
  </conditionalFormatting>
  <pageMargins left="0.7" right="0.7" top="0.75" bottom="0.75" header="0.3" footer="0.3"/>
  <pageSetup paperSize="9" orientation="portrait" r:id="rId1"/>
  <ignoredErrors>
    <ignoredError sqref="L7:L8"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2DCD5-E5C2-42DD-90FE-F00C680EC8B4}">
  <sheetPr>
    <tabColor theme="3"/>
  </sheetPr>
  <dimension ref="A1"/>
  <sheetViews>
    <sheetView showGridLines="0" zoomScaleNormal="100" workbookViewId="0"/>
  </sheetViews>
  <sheetFormatPr defaultColWidth="9.109375" defaultRowHeight="14.4"/>
  <cols>
    <col min="1" max="16384" width="9.109375" style="195"/>
  </cols>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B6F37-DDFC-4E41-A82B-36F3EF74F868}">
  <sheetPr>
    <tabColor theme="5"/>
    <outlinePr summaryRight="0"/>
  </sheetPr>
  <dimension ref="A1:AE37"/>
  <sheetViews>
    <sheetView showGridLines="0" zoomScaleNormal="100" workbookViewId="0"/>
  </sheetViews>
  <sheetFormatPr defaultColWidth="9.44140625" defaultRowHeight="13.2"/>
  <cols>
    <col min="1" max="1" width="45.5546875" style="4" customWidth="1"/>
    <col min="2" max="29" width="13.33203125" style="4" customWidth="1"/>
    <col min="30" max="47" width="9.5546875" style="4" customWidth="1"/>
    <col min="48" max="16384" width="9.44140625" style="4"/>
  </cols>
  <sheetData>
    <row r="1" spans="1:29" ht="39.75" customHeight="1">
      <c r="A1" s="3" t="s">
        <v>11</v>
      </c>
      <c r="B1" s="3"/>
      <c r="C1" s="3"/>
      <c r="D1" s="3"/>
      <c r="E1" s="3"/>
      <c r="F1" s="3"/>
      <c r="G1" s="721"/>
      <c r="H1" s="721"/>
      <c r="I1" s="721"/>
      <c r="J1" s="721"/>
      <c r="K1" s="721"/>
      <c r="L1" s="721"/>
      <c r="M1" s="721"/>
      <c r="N1" s="721"/>
      <c r="O1" s="721"/>
      <c r="P1" s="721"/>
      <c r="Q1" s="721"/>
      <c r="R1" s="721"/>
      <c r="S1" s="721"/>
      <c r="T1" s="721"/>
      <c r="U1" s="721"/>
      <c r="V1" s="721"/>
      <c r="W1" s="721"/>
      <c r="X1" s="721"/>
      <c r="Y1" s="721"/>
      <c r="Z1" s="721"/>
      <c r="AA1" s="721"/>
      <c r="AB1" s="721"/>
      <c r="AC1" s="721"/>
    </row>
    <row r="2" spans="1:29" ht="39.75" customHeight="1" thickBot="1">
      <c r="A2" s="562" t="s">
        <v>659</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row>
    <row r="3" spans="1:29" ht="12.75" customHeight="1">
      <c r="A3" s="721"/>
      <c r="B3" s="721"/>
      <c r="C3" s="721"/>
      <c r="D3" s="721"/>
      <c r="E3" s="721"/>
      <c r="F3" s="721"/>
      <c r="G3" s="156"/>
      <c r="H3" s="721"/>
      <c r="I3" s="721"/>
      <c r="J3" s="721"/>
      <c r="K3" s="721"/>
      <c r="L3" s="721"/>
      <c r="M3" s="721"/>
      <c r="N3" s="721"/>
      <c r="O3" s="721"/>
      <c r="P3" s="721"/>
      <c r="Q3" s="721"/>
      <c r="R3" s="721"/>
      <c r="S3" s="721"/>
      <c r="T3" s="721"/>
      <c r="U3" s="721"/>
      <c r="V3" s="721"/>
      <c r="W3" s="721"/>
      <c r="X3" s="721"/>
      <c r="Y3" s="721"/>
      <c r="Z3" s="721"/>
      <c r="AA3" s="721"/>
      <c r="AB3" s="721"/>
      <c r="AC3" s="721"/>
    </row>
    <row r="4" spans="1:29" s="153" customFormat="1" ht="12.75" customHeight="1">
      <c r="A4" s="677" t="s">
        <v>518</v>
      </c>
      <c r="B4" s="131"/>
      <c r="C4" s="131"/>
      <c r="D4" s="131"/>
      <c r="E4" s="131"/>
      <c r="F4" s="131"/>
    </row>
    <row r="5" spans="1:29" s="154" customFormat="1" ht="12.75" customHeight="1">
      <c r="A5" s="399"/>
      <c r="B5" s="271" t="s">
        <v>531</v>
      </c>
      <c r="C5" s="271" t="s">
        <v>532</v>
      </c>
      <c r="D5" s="271" t="s">
        <v>533</v>
      </c>
      <c r="E5" s="271" t="s">
        <v>534</v>
      </c>
      <c r="F5" s="271" t="s">
        <v>535</v>
      </c>
      <c r="G5" s="271" t="s">
        <v>536</v>
      </c>
      <c r="H5" s="27"/>
      <c r="I5" s="271" t="s">
        <v>295</v>
      </c>
      <c r="J5" s="271" t="s">
        <v>296</v>
      </c>
      <c r="K5" s="271" t="s">
        <v>297</v>
      </c>
      <c r="L5" s="271" t="s">
        <v>298</v>
      </c>
      <c r="M5" s="271" t="s">
        <v>299</v>
      </c>
      <c r="N5" s="271" t="s">
        <v>300</v>
      </c>
      <c r="O5" s="271" t="s">
        <v>301</v>
      </c>
      <c r="P5" s="271" t="s">
        <v>302</v>
      </c>
      <c r="Q5" s="271" t="s">
        <v>303</v>
      </c>
      <c r="R5" s="271" t="s">
        <v>304</v>
      </c>
      <c r="S5" s="271" t="s">
        <v>305</v>
      </c>
      <c r="T5" s="271" t="s">
        <v>306</v>
      </c>
      <c r="U5" s="271" t="s">
        <v>504</v>
      </c>
      <c r="V5" s="271" t="s">
        <v>537</v>
      </c>
      <c r="W5" s="271" t="s">
        <v>502</v>
      </c>
      <c r="X5" s="271" t="s">
        <v>538</v>
      </c>
      <c r="Y5" s="271" t="s">
        <v>539</v>
      </c>
      <c r="Z5" s="271" t="s">
        <v>540</v>
      </c>
      <c r="AA5" s="271" t="s">
        <v>541</v>
      </c>
      <c r="AB5" s="271" t="s">
        <v>542</v>
      </c>
      <c r="AC5" s="271" t="s">
        <v>543</v>
      </c>
    </row>
    <row r="6" spans="1:29" s="153" customFormat="1" ht="12.75" customHeight="1">
      <c r="A6" s="374" t="s">
        <v>544</v>
      </c>
      <c r="B6" s="419"/>
      <c r="C6" s="401"/>
      <c r="D6" s="401"/>
      <c r="E6" s="401"/>
      <c r="F6" s="401"/>
      <c r="G6" s="401"/>
      <c r="H6" s="21"/>
      <c r="I6" s="419"/>
      <c r="J6" s="596"/>
      <c r="K6" s="596"/>
      <c r="L6" s="401"/>
      <c r="M6" s="401"/>
      <c r="N6" s="401"/>
      <c r="O6" s="401"/>
      <c r="P6" s="401"/>
      <c r="Q6" s="401"/>
      <c r="R6" s="401"/>
      <c r="S6" s="401"/>
      <c r="T6" s="401"/>
      <c r="U6" s="401"/>
      <c r="V6" s="401"/>
      <c r="W6" s="401"/>
      <c r="X6" s="401"/>
      <c r="Y6" s="401"/>
      <c r="Z6" s="401"/>
      <c r="AA6" s="401"/>
      <c r="AB6" s="401"/>
      <c r="AC6" s="401"/>
    </row>
    <row r="7" spans="1:29" s="153" customFormat="1" ht="12.75" customHeight="1">
      <c r="A7" s="365" t="s">
        <v>441</v>
      </c>
      <c r="B7" s="420">
        <f>SUM(I7)</f>
        <v>6.8760300000000001</v>
      </c>
      <c r="C7" s="402">
        <f t="shared" ref="C7:C13" si="0">SUM(J7:M7)</f>
        <v>22.855703000000002</v>
      </c>
      <c r="D7" s="402">
        <f t="shared" ref="D7:D13" si="1">SUM(N7:Q7)</f>
        <v>20.765943999999998</v>
      </c>
      <c r="E7" s="402">
        <f t="shared" ref="E7:E13" si="2">SUM(R7:U7)</f>
        <v>22.564001999999999</v>
      </c>
      <c r="F7" s="402">
        <f t="shared" ref="F7:F13" si="3">SUM(V7:Y7)</f>
        <v>25.854738999999995</v>
      </c>
      <c r="G7" s="402">
        <f>SUM(Z7:AC7)</f>
        <v>24.523133999999999</v>
      </c>
      <c r="H7" s="24"/>
      <c r="I7" s="420">
        <v>6.8760300000000001</v>
      </c>
      <c r="J7" s="564">
        <v>7.82782</v>
      </c>
      <c r="K7" s="564">
        <v>4.0636869999999998</v>
      </c>
      <c r="L7" s="402">
        <v>3.2425349999999997</v>
      </c>
      <c r="M7" s="402">
        <v>7.7216610000000019</v>
      </c>
      <c r="N7" s="402">
        <v>5.1133639999999989</v>
      </c>
      <c r="O7" s="402">
        <v>3.663843</v>
      </c>
      <c r="P7" s="402">
        <v>4.452566</v>
      </c>
      <c r="Q7" s="402">
        <v>7.5361710000000004</v>
      </c>
      <c r="R7" s="402">
        <v>7.8392390000000001</v>
      </c>
      <c r="S7" s="402">
        <v>4.3098159999999996</v>
      </c>
      <c r="T7" s="402">
        <v>4.7204980000000001</v>
      </c>
      <c r="U7" s="402">
        <v>5.6944489999999996</v>
      </c>
      <c r="V7" s="402">
        <v>8.129681999999999</v>
      </c>
      <c r="W7" s="402">
        <v>4.643224</v>
      </c>
      <c r="X7" s="402">
        <v>4.9076409999999999</v>
      </c>
      <c r="Y7" s="402">
        <v>8.1741919999999997</v>
      </c>
      <c r="Z7" s="402">
        <v>7.7502959999999996</v>
      </c>
      <c r="AA7" s="402">
        <v>4.8581060000000003</v>
      </c>
      <c r="AB7" s="402">
        <v>3.7074129999999998</v>
      </c>
      <c r="AC7" s="402">
        <v>8.207319</v>
      </c>
    </row>
    <row r="8" spans="1:29" s="153" customFormat="1" ht="12.75" customHeight="1">
      <c r="A8" s="365" t="s">
        <v>446</v>
      </c>
      <c r="B8" s="420">
        <f t="shared" ref="B8:B14" si="4">SUM(I8)</f>
        <v>8.0367469999999805</v>
      </c>
      <c r="C8" s="402">
        <f t="shared" si="0"/>
        <v>23.891947000000002</v>
      </c>
      <c r="D8" s="402">
        <f t="shared" si="1"/>
        <v>23.613205999999998</v>
      </c>
      <c r="E8" s="402">
        <f t="shared" si="2"/>
        <v>23.577418999999999</v>
      </c>
      <c r="F8" s="402">
        <f t="shared" si="3"/>
        <v>27.608687999999997</v>
      </c>
      <c r="G8" s="402">
        <f>SUM(Z8:AC8)</f>
        <v>26.786300000000001</v>
      </c>
      <c r="H8" s="24"/>
      <c r="I8" s="420">
        <v>8.0367469999999805</v>
      </c>
      <c r="J8" s="564">
        <v>8.1582799999999995</v>
      </c>
      <c r="K8" s="564">
        <v>4.0161379999999998</v>
      </c>
      <c r="L8" s="402">
        <v>4.0160200000000001</v>
      </c>
      <c r="M8" s="402">
        <v>7.7015090000000015</v>
      </c>
      <c r="N8" s="402">
        <v>5.5281769999999977</v>
      </c>
      <c r="O8" s="402">
        <v>3.8034069999999995</v>
      </c>
      <c r="P8" s="402">
        <v>5.2025800000000002</v>
      </c>
      <c r="Q8" s="402">
        <v>9.0790420000000012</v>
      </c>
      <c r="R8" s="402">
        <v>7.6977349999999998</v>
      </c>
      <c r="S8" s="402">
        <v>4.6379719999999995</v>
      </c>
      <c r="T8" s="402">
        <v>5.10121</v>
      </c>
      <c r="U8" s="402">
        <v>6.1405019999999997</v>
      </c>
      <c r="V8" s="402">
        <v>7.7487810000000001</v>
      </c>
      <c r="W8" s="402">
        <v>4.4122199999999996</v>
      </c>
      <c r="X8" s="402">
        <v>6.0188000000000006</v>
      </c>
      <c r="Y8" s="402">
        <v>9.4288869999999996</v>
      </c>
      <c r="Z8" s="402">
        <v>7.6766869999999994</v>
      </c>
      <c r="AA8" s="402">
        <v>5.2042440000000001</v>
      </c>
      <c r="AB8" s="402">
        <v>5.5597899999999996</v>
      </c>
      <c r="AC8" s="402">
        <v>8.3455790000000007</v>
      </c>
    </row>
    <row r="9" spans="1:29" s="153" customFormat="1" ht="12.75" customHeight="1">
      <c r="A9" s="365" t="s">
        <v>447</v>
      </c>
      <c r="B9" s="420">
        <f t="shared" si="4"/>
        <v>10.594545999999999</v>
      </c>
      <c r="C9" s="402">
        <f t="shared" si="0"/>
        <v>33.426519000000006</v>
      </c>
      <c r="D9" s="402">
        <f t="shared" si="1"/>
        <v>32.416499999999999</v>
      </c>
      <c r="E9" s="402">
        <f t="shared" si="2"/>
        <v>33.353065000000001</v>
      </c>
      <c r="F9" s="402">
        <f t="shared" si="3"/>
        <v>39.407817000000001</v>
      </c>
      <c r="G9" s="402">
        <v>37.849522999999998</v>
      </c>
      <c r="H9" s="24"/>
      <c r="I9" s="420">
        <v>10.594545999999999</v>
      </c>
      <c r="J9" s="564">
        <v>11.542899999999999</v>
      </c>
      <c r="K9" s="564">
        <v>5.413363000000003</v>
      </c>
      <c r="L9" s="402">
        <v>5.3648100000000003</v>
      </c>
      <c r="M9" s="402">
        <v>11.105446000000001</v>
      </c>
      <c r="N9" s="402">
        <v>7.7119630000000017</v>
      </c>
      <c r="O9" s="402">
        <v>5.1808909999999999</v>
      </c>
      <c r="P9" s="402">
        <v>7.101909</v>
      </c>
      <c r="Q9" s="402">
        <v>12.421737</v>
      </c>
      <c r="R9" s="402">
        <v>10.933014</v>
      </c>
      <c r="S9" s="402">
        <v>6.2969999999999997</v>
      </c>
      <c r="T9" s="402">
        <v>7.2371060000000007</v>
      </c>
      <c r="U9" s="402">
        <v>8.8859449999999995</v>
      </c>
      <c r="V9" s="402">
        <v>10.845977</v>
      </c>
      <c r="W9" s="402">
        <v>6.3644059999999998</v>
      </c>
      <c r="X9" s="402">
        <v>8.6461189999999988</v>
      </c>
      <c r="Y9" s="402">
        <v>13.551315000000001</v>
      </c>
      <c r="Z9" s="402">
        <v>10.50076</v>
      </c>
      <c r="AA9" s="402">
        <v>7.5845280000000006</v>
      </c>
      <c r="AB9" s="402">
        <v>7.6304939999999997</v>
      </c>
      <c r="AC9" s="402">
        <v>12.133741000000001</v>
      </c>
    </row>
    <row r="10" spans="1:29" s="153" customFormat="1" ht="12.75" customHeight="1">
      <c r="A10" s="365" t="s">
        <v>449</v>
      </c>
      <c r="B10" s="420">
        <f t="shared" si="4"/>
        <v>12.0815</v>
      </c>
      <c r="C10" s="402">
        <f t="shared" si="0"/>
        <v>45.368523000000003</v>
      </c>
      <c r="D10" s="402">
        <f t="shared" si="1"/>
        <v>47.542008999999993</v>
      </c>
      <c r="E10" s="402">
        <f t="shared" si="2"/>
        <v>54.856852000000003</v>
      </c>
      <c r="F10" s="402">
        <f t="shared" si="3"/>
        <v>61.794020000000003</v>
      </c>
      <c r="G10" s="402">
        <v>53.580560000000006</v>
      </c>
      <c r="H10" s="24"/>
      <c r="I10" s="420">
        <v>12.0815</v>
      </c>
      <c r="J10" s="564">
        <v>10.406000000000001</v>
      </c>
      <c r="K10" s="564">
        <v>10.864000000000001</v>
      </c>
      <c r="L10" s="402">
        <v>8.1527969999999996</v>
      </c>
      <c r="M10" s="402">
        <v>15.945726000000001</v>
      </c>
      <c r="N10" s="402">
        <v>13.198771999999998</v>
      </c>
      <c r="O10" s="402">
        <v>7.9630059999999991</v>
      </c>
      <c r="P10" s="402">
        <v>11.064802999999999</v>
      </c>
      <c r="Q10" s="402">
        <v>15.315428000000001</v>
      </c>
      <c r="R10" s="402">
        <v>18.123860000000001</v>
      </c>
      <c r="S10" s="402">
        <v>12.395</v>
      </c>
      <c r="T10" s="402">
        <v>10.425922</v>
      </c>
      <c r="U10" s="402">
        <v>13.91207</v>
      </c>
      <c r="V10" s="402">
        <v>17.069413000000001</v>
      </c>
      <c r="W10" s="402">
        <v>11.745549</v>
      </c>
      <c r="X10" s="402">
        <v>11.742006999999999</v>
      </c>
      <c r="Y10" s="402">
        <v>21.237051000000001</v>
      </c>
      <c r="Z10" s="402">
        <v>15.633075999999999</v>
      </c>
      <c r="AA10" s="402">
        <v>10.212581</v>
      </c>
      <c r="AB10" s="402">
        <v>9.2539180000000005</v>
      </c>
      <c r="AC10" s="402">
        <v>18.480985</v>
      </c>
    </row>
    <row r="11" spans="1:29" s="153" customFormat="1" ht="12.75" customHeight="1">
      <c r="A11" s="365" t="s">
        <v>452</v>
      </c>
      <c r="B11" s="420">
        <f t="shared" si="4"/>
        <v>23.573051</v>
      </c>
      <c r="C11" s="402">
        <f t="shared" si="0"/>
        <v>72.420187999999996</v>
      </c>
      <c r="D11" s="402">
        <f t="shared" si="1"/>
        <v>69.966716000000005</v>
      </c>
      <c r="E11" s="402">
        <f t="shared" si="2"/>
        <v>76.759884999999997</v>
      </c>
      <c r="F11" s="402">
        <f t="shared" si="3"/>
        <v>81.664468999999997</v>
      </c>
      <c r="G11" s="402">
        <v>83.327901999999995</v>
      </c>
      <c r="H11" s="24"/>
      <c r="I11" s="420">
        <v>23.573051</v>
      </c>
      <c r="J11" s="564">
        <v>23.787500000000001</v>
      </c>
      <c r="K11" s="564">
        <v>12.461454000000002</v>
      </c>
      <c r="L11" s="402">
        <v>12.433219999999999</v>
      </c>
      <c r="M11" s="402">
        <v>23.738014</v>
      </c>
      <c r="N11" s="402">
        <v>16.893295000000006</v>
      </c>
      <c r="O11" s="402">
        <v>12.140563999999999</v>
      </c>
      <c r="P11" s="402">
        <v>16.651167000000001</v>
      </c>
      <c r="Q11" s="402">
        <v>24.281689999999998</v>
      </c>
      <c r="R11" s="402">
        <v>24.982360999999997</v>
      </c>
      <c r="S11" s="402">
        <v>15.305999999999999</v>
      </c>
      <c r="T11" s="402">
        <v>16.862874999999999</v>
      </c>
      <c r="U11" s="402">
        <v>19.608649</v>
      </c>
      <c r="V11" s="402">
        <v>22.691735999999999</v>
      </c>
      <c r="W11" s="402">
        <v>14.064281999999999</v>
      </c>
      <c r="X11" s="402">
        <v>17.754977999999998</v>
      </c>
      <c r="Y11" s="402">
        <v>27.153472999999998</v>
      </c>
      <c r="Z11" s="402">
        <v>24.177169999999997</v>
      </c>
      <c r="AA11" s="402">
        <v>16.669824999999999</v>
      </c>
      <c r="AB11" s="402">
        <v>17.225294999999999</v>
      </c>
      <c r="AC11" s="402">
        <v>25.255611999999999</v>
      </c>
    </row>
    <row r="12" spans="1:29" s="153" customFormat="1" ht="12.75" customHeight="1">
      <c r="A12" s="365" t="s">
        <v>455</v>
      </c>
      <c r="B12" s="420">
        <f t="shared" si="4"/>
        <v>93.648420000000002</v>
      </c>
      <c r="C12" s="402">
        <f t="shared" si="0"/>
        <v>267.574299048</v>
      </c>
      <c r="D12" s="402">
        <f t="shared" si="1"/>
        <v>276.669195</v>
      </c>
      <c r="E12" s="402">
        <f t="shared" si="2"/>
        <v>86.254999999999995</v>
      </c>
      <c r="F12" s="402">
        <f t="shared" si="3"/>
        <v>0</v>
      </c>
      <c r="G12" s="402">
        <v>0</v>
      </c>
      <c r="H12" s="24"/>
      <c r="I12" s="420">
        <v>93.648420000000002</v>
      </c>
      <c r="J12" s="564">
        <v>99.397000000000006</v>
      </c>
      <c r="K12" s="564">
        <v>42.701720000000002</v>
      </c>
      <c r="L12" s="402">
        <v>42.746568048</v>
      </c>
      <c r="M12" s="402">
        <v>82.729011</v>
      </c>
      <c r="N12" s="402">
        <v>80.999629999999996</v>
      </c>
      <c r="O12" s="402">
        <v>43.320698000000007</v>
      </c>
      <c r="P12" s="402">
        <v>53.518751000000002</v>
      </c>
      <c r="Q12" s="402">
        <v>98.830116000000004</v>
      </c>
      <c r="R12" s="402">
        <v>67.495999999999995</v>
      </c>
      <c r="S12" s="402">
        <v>18.759</v>
      </c>
      <c r="T12" s="402">
        <v>0</v>
      </c>
      <c r="U12" s="402">
        <v>0</v>
      </c>
      <c r="V12" s="402">
        <v>0</v>
      </c>
      <c r="W12" s="402">
        <v>0</v>
      </c>
      <c r="X12" s="402">
        <v>0</v>
      </c>
      <c r="Y12" s="402">
        <v>0</v>
      </c>
      <c r="Z12" s="402">
        <v>0</v>
      </c>
      <c r="AA12" s="402">
        <v>0</v>
      </c>
      <c r="AB12" s="402">
        <v>0</v>
      </c>
      <c r="AC12" s="402">
        <v>0</v>
      </c>
    </row>
    <row r="13" spans="1:29" s="153" customFormat="1" ht="12.75" customHeight="1">
      <c r="A13" s="412" t="s">
        <v>606</v>
      </c>
      <c r="B13" s="420">
        <f t="shared" si="4"/>
        <v>56.718499999999999</v>
      </c>
      <c r="C13" s="413">
        <f t="shared" si="0"/>
        <v>116.604894</v>
      </c>
      <c r="D13" s="413">
        <f t="shared" si="1"/>
        <v>0</v>
      </c>
      <c r="E13" s="413">
        <f t="shared" si="2"/>
        <v>0</v>
      </c>
      <c r="F13" s="413">
        <f t="shared" si="3"/>
        <v>0</v>
      </c>
      <c r="G13" s="413">
        <v>0</v>
      </c>
      <c r="H13" s="24"/>
      <c r="I13" s="420">
        <v>56.718499999999999</v>
      </c>
      <c r="J13" s="564">
        <v>48.105800000000002</v>
      </c>
      <c r="K13" s="564">
        <v>39.56841699999999</v>
      </c>
      <c r="L13" s="402">
        <v>20.377167</v>
      </c>
      <c r="M13" s="402">
        <v>8.5535100000000011</v>
      </c>
      <c r="N13" s="402">
        <v>0</v>
      </c>
      <c r="O13" s="402">
        <v>0</v>
      </c>
      <c r="P13" s="402">
        <v>0</v>
      </c>
      <c r="Q13" s="402">
        <v>0</v>
      </c>
      <c r="R13" s="402">
        <v>0</v>
      </c>
      <c r="S13" s="402">
        <v>0</v>
      </c>
      <c r="T13" s="402">
        <v>0</v>
      </c>
      <c r="U13" s="402">
        <v>0</v>
      </c>
      <c r="V13" s="402">
        <v>0</v>
      </c>
      <c r="W13" s="402">
        <v>0</v>
      </c>
      <c r="X13" s="402">
        <v>0</v>
      </c>
      <c r="Y13" s="402">
        <v>0</v>
      </c>
      <c r="Z13" s="402">
        <v>0</v>
      </c>
      <c r="AA13" s="402">
        <v>0</v>
      </c>
      <c r="AB13" s="402">
        <v>0</v>
      </c>
      <c r="AC13" s="402">
        <v>0</v>
      </c>
    </row>
    <row r="14" spans="1:29" s="153" customFormat="1" ht="12.75" customHeight="1" thickBot="1">
      <c r="A14" s="412" t="s">
        <v>545</v>
      </c>
      <c r="B14" s="420">
        <f t="shared" si="4"/>
        <v>24.658799999999999</v>
      </c>
      <c r="C14" s="413">
        <f t="shared" ref="C14" si="5">SUM(J14:M14)</f>
        <v>0</v>
      </c>
      <c r="D14" s="413">
        <f t="shared" ref="D14" si="6">SUM(N14:Q14)</f>
        <v>0</v>
      </c>
      <c r="E14" s="413">
        <f t="shared" ref="E14" si="7">SUM(R14:U14)</f>
        <v>0</v>
      </c>
      <c r="F14" s="413">
        <f t="shared" ref="F14" si="8">SUM(V14:Y14)</f>
        <v>0</v>
      </c>
      <c r="G14" s="413">
        <v>0</v>
      </c>
      <c r="H14" s="24"/>
      <c r="I14" s="420">
        <v>24.658799999999999</v>
      </c>
      <c r="J14" s="597">
        <v>0</v>
      </c>
      <c r="K14" s="597">
        <v>0</v>
      </c>
      <c r="L14" s="407">
        <v>0</v>
      </c>
      <c r="M14" s="407">
        <v>0</v>
      </c>
      <c r="N14" s="407">
        <v>0</v>
      </c>
      <c r="O14" s="407">
        <v>0</v>
      </c>
      <c r="P14" s="407">
        <v>0</v>
      </c>
      <c r="Q14" s="407">
        <v>0</v>
      </c>
      <c r="R14" s="407">
        <v>0</v>
      </c>
      <c r="S14" s="407">
        <v>0</v>
      </c>
      <c r="T14" s="407">
        <v>0</v>
      </c>
      <c r="U14" s="407">
        <v>0</v>
      </c>
      <c r="V14" s="407">
        <v>0</v>
      </c>
      <c r="W14" s="407">
        <v>0</v>
      </c>
      <c r="X14" s="407">
        <v>0</v>
      </c>
      <c r="Y14" s="407">
        <v>0</v>
      </c>
      <c r="Z14" s="407">
        <v>0</v>
      </c>
      <c r="AA14" s="407">
        <v>0</v>
      </c>
      <c r="AB14" s="407">
        <v>0</v>
      </c>
      <c r="AC14" s="407">
        <v>0</v>
      </c>
    </row>
    <row r="15" spans="1:29" s="153" customFormat="1" ht="12.75" customHeight="1" thickBot="1">
      <c r="A15" s="415" t="s">
        <v>203</v>
      </c>
      <c r="B15" s="421">
        <f>SUM(B7:B14)</f>
        <v>236.18759399999999</v>
      </c>
      <c r="C15" s="416">
        <f>SUM(C7:C14)</f>
        <v>582.14207304799993</v>
      </c>
      <c r="D15" s="416">
        <f t="shared" ref="D15:F15" si="9">SUM(D7:D14)</f>
        <v>470.97357</v>
      </c>
      <c r="E15" s="416">
        <f t="shared" si="9"/>
        <v>297.36622299999999</v>
      </c>
      <c r="F15" s="416">
        <f t="shared" si="9"/>
        <v>236.32973299999998</v>
      </c>
      <c r="G15" s="416">
        <v>226.06184300000001</v>
      </c>
      <c r="H15" s="25"/>
      <c r="I15" s="421">
        <f>SUM(I7:I14)</f>
        <v>236.18759399999999</v>
      </c>
      <c r="J15" s="598">
        <f>SUM(J7:J14)</f>
        <v>209.2253</v>
      </c>
      <c r="K15" s="598">
        <f t="shared" ref="K15:AC15" si="10">SUM(K7:K13)</f>
        <v>119.08877899999999</v>
      </c>
      <c r="L15" s="416">
        <f t="shared" si="10"/>
        <v>96.333117048000005</v>
      </c>
      <c r="M15" s="416">
        <f t="shared" si="10"/>
        <v>157.494877</v>
      </c>
      <c r="N15" s="416">
        <f t="shared" si="10"/>
        <v>129.445201</v>
      </c>
      <c r="O15" s="416">
        <f t="shared" si="10"/>
        <v>76.072409000000007</v>
      </c>
      <c r="P15" s="416">
        <f t="shared" si="10"/>
        <v>97.991776000000002</v>
      </c>
      <c r="Q15" s="416">
        <f t="shared" si="10"/>
        <v>167.46418399999999</v>
      </c>
      <c r="R15" s="416">
        <f t="shared" si="10"/>
        <v>137.07220899999999</v>
      </c>
      <c r="S15" s="416">
        <f t="shared" si="10"/>
        <v>61.704788000000001</v>
      </c>
      <c r="T15" s="416">
        <f t="shared" si="10"/>
        <v>44.347611000000001</v>
      </c>
      <c r="U15" s="416">
        <f t="shared" si="10"/>
        <v>54.241614999999996</v>
      </c>
      <c r="V15" s="416">
        <f t="shared" si="10"/>
        <v>66.485589000000004</v>
      </c>
      <c r="W15" s="416">
        <f t="shared" si="10"/>
        <v>41.229680999999999</v>
      </c>
      <c r="X15" s="416">
        <f t="shared" si="10"/>
        <v>49.069544999999991</v>
      </c>
      <c r="Y15" s="416">
        <f t="shared" si="10"/>
        <v>79.544917999999996</v>
      </c>
      <c r="Z15" s="416">
        <f t="shared" si="10"/>
        <v>65.737988999999999</v>
      </c>
      <c r="AA15" s="416">
        <f t="shared" si="10"/>
        <v>44.529284000000004</v>
      </c>
      <c r="AB15" s="416">
        <f t="shared" si="10"/>
        <v>43.376909999999995</v>
      </c>
      <c r="AC15" s="416">
        <f t="shared" si="10"/>
        <v>72.423236000000003</v>
      </c>
    </row>
    <row r="16" spans="1:29" s="153" customFormat="1" ht="12.75" customHeight="1">
      <c r="A16" s="408" t="s">
        <v>546</v>
      </c>
      <c r="B16" s="424"/>
      <c r="C16" s="414"/>
      <c r="D16" s="414"/>
      <c r="E16" s="406"/>
      <c r="F16" s="406"/>
      <c r="G16" s="406"/>
      <c r="H16" s="24"/>
      <c r="I16" s="422"/>
      <c r="J16" s="599"/>
      <c r="K16" s="599"/>
      <c r="L16" s="406"/>
      <c r="M16" s="406"/>
      <c r="N16" s="406"/>
      <c r="O16" s="406"/>
      <c r="P16" s="406"/>
      <c r="Q16" s="406"/>
      <c r="R16" s="406"/>
      <c r="S16" s="406"/>
      <c r="T16" s="406"/>
      <c r="U16" s="406"/>
      <c r="V16" s="406"/>
      <c r="W16" s="406"/>
      <c r="X16" s="406"/>
      <c r="Y16" s="406"/>
      <c r="Z16" s="406"/>
      <c r="AA16" s="406"/>
      <c r="AB16" s="406"/>
      <c r="AC16" s="406"/>
    </row>
    <row r="17" spans="1:31" ht="12.75" customHeight="1">
      <c r="A17" s="365" t="s">
        <v>441</v>
      </c>
      <c r="B17" s="423">
        <f>B7/('Wind &amp; Solar'!$G6*2184)*1000</f>
        <v>0.3448373915241385</v>
      </c>
      <c r="C17" s="404">
        <f>C7/('Wind &amp; Solar'!$G6*8760)*1000</f>
        <v>0.28577201708452743</v>
      </c>
      <c r="D17" s="404">
        <f>D7/('Wind &amp; Solar'!$G6*8760)*1000</f>
        <v>0.259643105422937</v>
      </c>
      <c r="E17" s="404">
        <f>E7/('Wind &amp; Solar'!$G6*8760)*1000</f>
        <v>0.28212478806883823</v>
      </c>
      <c r="F17" s="404">
        <f>F7/('Wind &amp; Solar'!$G6*8784)*1000</f>
        <v>0.32238665292067414</v>
      </c>
      <c r="G17" s="404">
        <f>G7/('Wind &amp; Solar'!$G6*8760)*1000</f>
        <v>0.30662042941379464</v>
      </c>
      <c r="H17" s="22"/>
      <c r="I17" s="855">
        <f>I7/('Wind &amp; Solar'!$G6*2184)*1000</f>
        <v>0.3448373915241385</v>
      </c>
      <c r="J17" s="404">
        <f>J7/('Wind &amp; Solar'!$G6*2208)*1000</f>
        <v>0.38830321285140562</v>
      </c>
      <c r="K17" s="404">
        <f>K7/('Wind &amp; Solar'!$G6*2208)*1000</f>
        <v>0.20158137490674158</v>
      </c>
      <c r="L17" s="404">
        <f>L7/('Wind &amp; Solar'!$G6*2184)*1000</f>
        <v>0.16261524619958351</v>
      </c>
      <c r="M17" s="404">
        <f>M7/('Wind &amp; Solar'!$G6*2160)*1000</f>
        <v>0.39154907508823172</v>
      </c>
      <c r="N17" s="404">
        <f>N7/('Wind &amp; Solar'!$G6*2208)*1000</f>
        <v>0.25365116592853626</v>
      </c>
      <c r="O17" s="404">
        <f>O7/('Wind &amp; Solar'!$G6*2208)*1000</f>
        <v>0.18174689866184104</v>
      </c>
      <c r="P17" s="404">
        <f>P7/('Wind &amp; Solar'!$G6*2184)*1000</f>
        <v>0.22329909046776514</v>
      </c>
      <c r="Q17" s="404">
        <f>Q7/('Wind &amp; Solar'!$G6*2160)*1000</f>
        <v>0.38214327004989651</v>
      </c>
      <c r="R17" s="404">
        <f>R7/('Wind &amp; Solar'!$G6*2208)*1000</f>
        <v>0.38886965847580046</v>
      </c>
      <c r="S17" s="404">
        <f>S7/('Wind &amp; Solar'!$G6*2208)*1000</f>
        <v>0.2137907360667968</v>
      </c>
      <c r="T17" s="404">
        <f>T7/('Wind &amp; Solar'!$G6*2184)*1000</f>
        <v>0.23673605510954907</v>
      </c>
      <c r="U17" s="404">
        <f>U7/('Wind &amp; Solar'!$G6*2160)*1000</f>
        <v>0.2887534481359782</v>
      </c>
      <c r="V17" s="404">
        <f>V7/('Wind &amp; Solar'!$G6*2208)*1000</f>
        <v>0.40327723939235194</v>
      </c>
      <c r="W17" s="404">
        <f>W7/('Wind &amp; Solar'!$G6*2208)*1000</f>
        <v>0.23032961887073988</v>
      </c>
      <c r="X17" s="404">
        <f>X7/('Wind &amp; Solar'!$G6*2184)*1000</f>
        <v>0.2461213986816396</v>
      </c>
      <c r="Y17" s="404">
        <f>Y7/('Wind &amp; Solar'!$G6*2184)*1000</f>
        <v>0.40994106295311106</v>
      </c>
      <c r="Z17" s="404">
        <f>Z7/('Wind &amp; Solar'!$G6*2208)*1000</f>
        <v>0.38445759321872469</v>
      </c>
      <c r="AA17" s="404">
        <f>AA7/('Wind &amp; Solar'!$G6*2208)*1000</f>
        <v>0.24098895582329319</v>
      </c>
      <c r="AB17" s="404">
        <f>AB7/('Wind &amp; Solar'!$G6*2184)*1000</f>
        <v>0.18592918126050653</v>
      </c>
      <c r="AC17" s="404">
        <f>AC7/('Wind &amp; Solar'!$G6*2160)*1000</f>
        <v>0.41617576366070336</v>
      </c>
      <c r="AD17" s="721"/>
      <c r="AE17" s="721"/>
    </row>
    <row r="18" spans="1:31" ht="12.75" customHeight="1">
      <c r="A18" s="365" t="s">
        <v>446</v>
      </c>
      <c r="B18" s="423">
        <f>B8/('Wind &amp; Solar'!$G7*2184)*1000</f>
        <v>0.36798292124542037</v>
      </c>
      <c r="C18" s="404">
        <f>C8/('Wind &amp; Solar'!$G7*8760)*1000</f>
        <v>0.27273912100456621</v>
      </c>
      <c r="D18" s="614">
        <f>D8/('Wind &amp; Solar'!$G7*8760)*1000</f>
        <v>0.26955714611872139</v>
      </c>
      <c r="E18" s="404">
        <f>E8/('Wind &amp; Solar'!$G7*8760)*1000</f>
        <v>0.26914861872146117</v>
      </c>
      <c r="F18" s="404">
        <f>F8/('Wind &amp; Solar'!$G7*8784)*1000</f>
        <v>0.31430655737704916</v>
      </c>
      <c r="G18" s="404">
        <f>G8/('Wind &amp; Solar'!$G7*8760)*1000</f>
        <v>0.30577968036529679</v>
      </c>
      <c r="H18" s="22"/>
      <c r="I18" s="855">
        <f>I8/('Wind &amp; Solar'!$G7*2184)*1000</f>
        <v>0.36798292124542037</v>
      </c>
      <c r="J18" s="404">
        <f>J8/('Wind &amp; Solar'!$G7*2208)*1000</f>
        <v>0.36948731884057967</v>
      </c>
      <c r="K18" s="404">
        <f>K8/('Wind &amp; Solar'!$G7*2208)*1000</f>
        <v>0.18189030797101446</v>
      </c>
      <c r="L18" s="404">
        <f>L8/('Wind &amp; Solar'!$G7*2184)*1000</f>
        <v>0.18388369963369963</v>
      </c>
      <c r="M18" s="404">
        <f>M8/('Wind &amp; Solar'!$G7*2160)*1000</f>
        <v>0.35655134259259269</v>
      </c>
      <c r="N18" s="404">
        <f>N8/('Wind &amp; Solar'!$G7*2208)*1000</f>
        <v>0.2503703351449274</v>
      </c>
      <c r="O18" s="404">
        <f>O8/('Wind &amp; Solar'!$G7*2208)*1000</f>
        <v>0.17225575181159419</v>
      </c>
      <c r="P18" s="404">
        <f>P8/('Wind &amp; Solar'!$G7*2184)*1000</f>
        <v>0.23821336996336998</v>
      </c>
      <c r="Q18" s="404">
        <f>Q8/('Wind &amp; Solar'!$G7*2160)*1000</f>
        <v>0.42032601851851858</v>
      </c>
      <c r="R18" s="404">
        <f>R8/('Wind &amp; Solar'!$G7*2208)*1000</f>
        <v>0.34862930253623187</v>
      </c>
      <c r="S18" s="404">
        <f>S8/('Wind &amp; Solar'!$G7*2208)*1000</f>
        <v>0.21005307971014489</v>
      </c>
      <c r="T18" s="404">
        <f>T8/('Wind &amp; Solar'!$G7*2184)*1000</f>
        <v>0.23357188644688645</v>
      </c>
      <c r="U18" s="404">
        <f>U8/('Wind &amp; Solar'!$G7*2160)*1000</f>
        <v>0.28428249999999999</v>
      </c>
      <c r="V18" s="404">
        <f>V8/('Wind &amp; Solar'!$G7*2208)*1000</f>
        <v>0.35094116847826085</v>
      </c>
      <c r="W18" s="404">
        <f>W8/('Wind &amp; Solar'!$G7*2208)*1000</f>
        <v>0.19982880434782607</v>
      </c>
      <c r="X18" s="404">
        <f>X8/('Wind &amp; Solar'!$G7*2184)*1000</f>
        <v>0.27558608058608058</v>
      </c>
      <c r="Y18" s="404">
        <f>Y8/('Wind &amp; Solar'!$G7*2184)*1000</f>
        <v>0.43172559523809523</v>
      </c>
      <c r="Z18" s="404">
        <f>Z8/('Wind &amp; Solar'!$G7*2208)*1000</f>
        <v>0.34767604166666666</v>
      </c>
      <c r="AA18" s="404">
        <f>AA8/('Wind &amp; Solar'!$G7*2208)*1000</f>
        <v>0.23569945652173913</v>
      </c>
      <c r="AB18" s="404">
        <f>AB8/('Wind &amp; Solar'!$G7*2184)*1000</f>
        <v>0.2545691391941392</v>
      </c>
      <c r="AC18" s="404">
        <f>AC8/('Wind &amp; Solar'!$G7*2160)*1000</f>
        <v>0.38636939814814819</v>
      </c>
      <c r="AD18" s="721"/>
      <c r="AE18" s="721"/>
    </row>
    <row r="19" spans="1:31" ht="12.75" customHeight="1">
      <c r="A19" s="365" t="s">
        <v>447</v>
      </c>
      <c r="B19" s="423">
        <f>B9/('Wind &amp; Solar'!$G8*2184)*1000</f>
        <v>0.3255693020625906</v>
      </c>
      <c r="C19" s="404">
        <f>C9/('Wind &amp; Solar'!$G8*8760)*1000</f>
        <v>0.25609481014985752</v>
      </c>
      <c r="D19" s="614">
        <f>D9/('Wind &amp; Solar'!$G8*8760)*1000</f>
        <v>0.24835662406913667</v>
      </c>
      <c r="E19" s="404">
        <f>E9/('Wind &amp; Solar'!$G8*8760)*1000</f>
        <v>0.25553204774600841</v>
      </c>
      <c r="F19" s="404">
        <f>F9/('Wind &amp; Solar'!$G8*8784)*1000</f>
        <v>0.30109516540140097</v>
      </c>
      <c r="G19" s="404">
        <f>G9/('Wind &amp; Solar'!$G8*8760)*1000</f>
        <v>0.28998132910422603</v>
      </c>
      <c r="H19" s="22"/>
      <c r="I19" s="855">
        <f>I9/('Wind &amp; Solar'!$G8*2184)*1000</f>
        <v>0.3255693020625906</v>
      </c>
      <c r="J19" s="404">
        <f>J9/('Wind &amp; Solar'!$G8*2208)*1000</f>
        <v>0.35085655578251135</v>
      </c>
      <c r="K19" s="404">
        <f>K9/('Wind &amp; Solar'!$G8*2208)*1000</f>
        <v>0.16454390988230724</v>
      </c>
      <c r="L19" s="404">
        <f>L9/('Wind &amp; Solar'!$G8*2184)*1000</f>
        <v>0.16486005605133122</v>
      </c>
      <c r="M19" s="404">
        <f>M9/('Wind &amp; Solar'!$G8*2160)*1000</f>
        <v>0.34506108625403931</v>
      </c>
      <c r="N19" s="404">
        <f>N9/('Wind &amp; Solar'!$G8*2208)*1000</f>
        <v>0.23441187019745163</v>
      </c>
      <c r="O19" s="404">
        <f>O9/('Wind &amp; Solar'!$G8*2208)*1000</f>
        <v>0.1574777198229744</v>
      </c>
      <c r="P19" s="404">
        <f>P9/('Wind &amp; Solar'!$G8*2184)*1000</f>
        <v>0.21824092853455268</v>
      </c>
      <c r="Q19" s="404">
        <f>Q9/('Wind &amp; Solar'!$G8*2160)*1000</f>
        <v>0.38596001118568235</v>
      </c>
      <c r="R19" s="404">
        <f>R9/('Wind &amp; Solar'!$G8*2208)*1000</f>
        <v>0.33231853662095123</v>
      </c>
      <c r="S19" s="404">
        <f>S9/('Wind &amp; Solar'!$G8*2208)*1000</f>
        <v>0.19140283046396261</v>
      </c>
      <c r="T19" s="404">
        <f>T9/('Wind &amp; Solar'!$G8*2184)*1000</f>
        <v>0.22239551835189419</v>
      </c>
      <c r="U19" s="404">
        <f>U9/('Wind &amp; Solar'!$G8*2160)*1000</f>
        <v>0.27609821650509569</v>
      </c>
      <c r="V19" s="404">
        <f>V9/('Wind &amp; Solar'!$G8*2208)*1000</f>
        <v>0.32967297077132568</v>
      </c>
      <c r="W19" s="404">
        <f>W9/('Wind &amp; Solar'!$G8*2208)*1000</f>
        <v>0.19345169487403946</v>
      </c>
      <c r="X19" s="404">
        <f>X9/('Wind &amp; Solar'!$G8*2184)*1000</f>
        <v>0.26569434201145609</v>
      </c>
      <c r="Y19" s="404">
        <f>Y9/('Wind &amp; Solar'!$G8*2184)*1000</f>
        <v>0.41643050741205107</v>
      </c>
      <c r="Z19" s="404">
        <f>Z9/('Wind &amp; Solar'!$G8*2208)*1000</f>
        <v>0.31917979768505</v>
      </c>
      <c r="AA19" s="404">
        <f>AA9/('Wind &amp; Solar'!$G8*2208)*1000</f>
        <v>0.23053837175372044</v>
      </c>
      <c r="AB19" s="404">
        <f>AB9/('Wind &amp; Solar'!$G8*2184)*1000</f>
        <v>0.23448429087690831</v>
      </c>
      <c r="AC19" s="404">
        <f>AC9/('Wind &amp; Solar'!$G8*2160)*1000</f>
        <v>0.37701158960974401</v>
      </c>
      <c r="AD19" s="721"/>
      <c r="AE19" s="721"/>
    </row>
    <row r="20" spans="1:31" ht="12.75" customHeight="1">
      <c r="A20" s="365" t="s">
        <v>449</v>
      </c>
      <c r="B20" s="423">
        <f>B10/('Wind &amp; Solar'!$G9*2184)*1000</f>
        <v>0.30228537400668543</v>
      </c>
      <c r="C20" s="404">
        <f>C10/('Wind &amp; Solar'!$G9*8760)*1000</f>
        <v>0.28300847743094543</v>
      </c>
      <c r="D20" s="614">
        <f>D10/('Wind &amp; Solar'!$G9*8760)*1000</f>
        <v>0.29656666541906829</v>
      </c>
      <c r="E20" s="404">
        <f>E10/('Wind &amp; Solar'!$G9*8760)*1000</f>
        <v>0.34219659655163814</v>
      </c>
      <c r="F20" s="404">
        <f>F10/('Wind &amp; Solar'!$G9*8784)*1000</f>
        <v>0.38441739576179246</v>
      </c>
      <c r="G20" s="404">
        <f>G10/('Wind &amp; Solar'!$G9*8760)*1000</f>
        <v>0.33423509743743296</v>
      </c>
      <c r="H20" s="22"/>
      <c r="I20" s="855">
        <f>I10/('Wind &amp; Solar'!$G9*2184)*1000</f>
        <v>0.30228537400668543</v>
      </c>
      <c r="J20" s="404">
        <f>J10/('Wind &amp; Solar'!$G9*2208)*1000</f>
        <v>0.2575334600459333</v>
      </c>
      <c r="K20" s="404">
        <f>K10/('Wind &amp; Solar'!$G9*2208)*1000</f>
        <v>0.26886829809139151</v>
      </c>
      <c r="L20" s="404">
        <f>L10/('Wind &amp; Solar'!$G9*2184)*1000</f>
        <v>0.20398719449948954</v>
      </c>
      <c r="M20" s="404">
        <f>M10/('Wind &amp; Solar'!$G9*2160)*1000</f>
        <v>0.40340330904675165</v>
      </c>
      <c r="N20" s="404">
        <f>N10/('Wind &amp; Solar'!$G9*2208)*1000</f>
        <v>0.32665053060901239</v>
      </c>
      <c r="O20" s="404">
        <f>O10/('Wind &amp; Solar'!$G9*2208)*1000</f>
        <v>0.19707288944325646</v>
      </c>
      <c r="P20" s="404">
        <f>P10/('Wind &amp; Solar'!$G9*2184)*1000</f>
        <v>0.27684708961348303</v>
      </c>
      <c r="Q20" s="404">
        <f>Q10/('Wind &amp; Solar'!$G9*2160)*1000</f>
        <v>0.38745770087026915</v>
      </c>
      <c r="R20" s="404">
        <f>R10/('Wind &amp; Solar'!$G9*2208)*1000</f>
        <v>0.44853934030252629</v>
      </c>
      <c r="S20" s="404">
        <f>S10/('Wind &amp; Solar'!$G9*2208)*1000</f>
        <v>0.30675833531321772</v>
      </c>
      <c r="T20" s="404">
        <f>T10/('Wind &amp; Solar'!$G9*2184)*1000</f>
        <v>0.26086195680457974</v>
      </c>
      <c r="U20" s="404">
        <f>U10/('Wind &amp; Solar'!$G9*2160)*1000</f>
        <v>0.35195481683869662</v>
      </c>
      <c r="V20" s="404">
        <f>V10/('Wind &amp; Solar'!$G9*2208)*1000</f>
        <v>0.42244330106121802</v>
      </c>
      <c r="W20" s="404">
        <f>W10/('Wind &amp; Solar'!$G9*2208)*1000</f>
        <v>0.29068536172487525</v>
      </c>
      <c r="X20" s="404">
        <f>X10/('Wind &amp; Solar'!$G9*2184)*1000</f>
        <v>0.29379108368862461</v>
      </c>
      <c r="Y20" s="404">
        <f>Y10/('Wind &amp; Solar'!$G9*2184)*1000</f>
        <v>0.53136199183330324</v>
      </c>
      <c r="Z20" s="404">
        <f>Z10/('Wind &amp; Solar'!$G9*2208)*1000</f>
        <v>0.38689603627148172</v>
      </c>
      <c r="AA20" s="404">
        <f>AA10/('Wind &amp; Solar'!$G9*2208)*1000</f>
        <v>0.25274661934743009</v>
      </c>
      <c r="AB20" s="404">
        <f>AB10/('Wind &amp; Solar'!$G9*2184)*1000</f>
        <v>0.2315378110050241</v>
      </c>
      <c r="AC20" s="404">
        <f>AC10/('Wind &amp; Solar'!$G9*2160)*1000</f>
        <v>0.46754161606962158</v>
      </c>
      <c r="AD20" s="721"/>
      <c r="AE20" s="721"/>
    </row>
    <row r="21" spans="1:31" ht="12.75" customHeight="1">
      <c r="A21" s="365" t="s">
        <v>452</v>
      </c>
      <c r="B21" s="423">
        <f>B11/('Wind &amp; Solar'!$G10*2184)*1000</f>
        <v>0.44973006333943832</v>
      </c>
      <c r="C21" s="404">
        <f>C11/('Wind &amp; Solar'!$G10*8760)*1000</f>
        <v>0.34446436453576867</v>
      </c>
      <c r="D21" s="614">
        <f>D11/('Wind &amp; Solar'!$G10*8760)*1000</f>
        <v>0.33279450152207007</v>
      </c>
      <c r="E21" s="404">
        <f>E11/('Wind &amp; Solar'!$G10*8760)*1000</f>
        <v>0.3651059979071537</v>
      </c>
      <c r="F21" s="404">
        <f>F11/('Wind &amp; Solar'!$G10*8784)*1000</f>
        <v>0.38737320222374011</v>
      </c>
      <c r="G21" s="404">
        <f>G11/('Wind &amp; Solar'!$G10*8760)*1000</f>
        <v>0.39634656582952815</v>
      </c>
      <c r="H21" s="22"/>
      <c r="I21" s="855">
        <f>I11/('Wind &amp; Solar'!$G10*2184)*1000</f>
        <v>0.44973006333943832</v>
      </c>
      <c r="J21" s="404">
        <f>J11/('Wind &amp; Solar'!$G10*2208)*1000</f>
        <v>0.44888851147343001</v>
      </c>
      <c r="K21" s="404">
        <f>K11/('Wind &amp; Solar'!$G10*2208)*1000</f>
        <v>0.23515726902173917</v>
      </c>
      <c r="L21" s="404">
        <f>L11/('Wind &amp; Solar'!$G10*2184)*1000</f>
        <v>0.23720276251526248</v>
      </c>
      <c r="M21" s="404">
        <f>M11/('Wind &amp; Solar'!$G10*2160)*1000</f>
        <v>0.45790922067901235</v>
      </c>
      <c r="N21" s="404">
        <f>N11/('Wind &amp; Solar'!$G10*2208)*1000</f>
        <v>0.31878953426932377</v>
      </c>
      <c r="O21" s="404">
        <f>O11/('Wind &amp; Solar'!$G10*2208)*1000</f>
        <v>0.22910182669082124</v>
      </c>
      <c r="P21" s="404">
        <f>P11/('Wind &amp; Solar'!$G10*2184)*1000</f>
        <v>0.31767336309523808</v>
      </c>
      <c r="Q21" s="404">
        <f>Q11/('Wind &amp; Solar'!$G10*2160)*1000</f>
        <v>0.46839679783950616</v>
      </c>
      <c r="R21" s="404">
        <f>R11/('Wind &amp; Solar'!$G10*2208)*1000</f>
        <v>0.47143646210748791</v>
      </c>
      <c r="S21" s="404">
        <f>S11/('Wind &amp; Solar'!$G10*2208)*1000</f>
        <v>0.28883605072463764</v>
      </c>
      <c r="T21" s="404">
        <f>T11/('Wind &amp; Solar'!$G10*2184)*1000</f>
        <v>0.32171235882173382</v>
      </c>
      <c r="U21" s="404">
        <f>U11/('Wind &amp; Solar'!$G10*2160)*1000</f>
        <v>0.37825326003086418</v>
      </c>
      <c r="V21" s="404">
        <f>V11/('Wind &amp; Solar'!$G10*2208)*1000</f>
        <v>0.42821059782608689</v>
      </c>
      <c r="W21" s="404">
        <f>W11/('Wind &amp; Solar'!$G10*2208)*1000</f>
        <v>0.26540387228260864</v>
      </c>
      <c r="X21" s="404">
        <f>X11/('Wind &amp; Solar'!$G10*2184)*1000</f>
        <v>0.33873202838827832</v>
      </c>
      <c r="Y21" s="404">
        <f>Y11/('Wind &amp; Solar'!$G10*2184)*1000</f>
        <v>0.518037870115995</v>
      </c>
      <c r="Z21" s="404">
        <f>Z11/('Wind &amp; Solar'!$G10*2208)*1000</f>
        <v>0.45624188556763279</v>
      </c>
      <c r="AA21" s="404">
        <f>AA11/('Wind &amp; Solar'!$G10*2208)*1000</f>
        <v>0.31457248263888887</v>
      </c>
      <c r="AB21" s="404">
        <f>AB11/('Wind &amp; Solar'!$G10*2184)*1000</f>
        <v>0.32862665979853478</v>
      </c>
      <c r="AC21" s="404">
        <f>AC11/('Wind &amp; Solar'!$G10*2160)*1000</f>
        <v>0.4871838734567901</v>
      </c>
      <c r="AD21" s="721"/>
      <c r="AE21" s="721"/>
    </row>
    <row r="22" spans="1:31" ht="12.75" customHeight="1">
      <c r="A22" s="365" t="s">
        <v>547</v>
      </c>
      <c r="B22" s="423">
        <f>B12/('Wind &amp; Solar'!$G11*2184)*1000</f>
        <v>0.45664870273496472</v>
      </c>
      <c r="C22" s="404">
        <f>C12/('Wind &amp; Solar'!$G11*8760)*1000</f>
        <v>0.3252929851634645</v>
      </c>
      <c r="D22" s="614">
        <f>D12/('Wind &amp; Solar'!$G11*8760)*1000</f>
        <v>0.33634974907727549</v>
      </c>
      <c r="E22" s="404">
        <v>0.43782938750989869</v>
      </c>
      <c r="F22" s="613">
        <v>0</v>
      </c>
      <c r="G22" s="613">
        <v>0</v>
      </c>
      <c r="H22" s="22"/>
      <c r="I22" s="855">
        <f>I12/('Wind &amp; Solar'!$G11*2184)*1000</f>
        <v>0.45664870273496472</v>
      </c>
      <c r="J22" s="404">
        <f>J12/('Wind &amp; Solar'!$G11*2208)*1000</f>
        <v>0.47941168526492878</v>
      </c>
      <c r="K22" s="404">
        <f>K12/('Wind &amp; Solar'!$G11*2208)*1000</f>
        <v>0.20595896806655245</v>
      </c>
      <c r="L22" s="404">
        <f>L12/('Wind &amp; Solar'!$G11*2184)*1000</f>
        <v>0.20844094161429624</v>
      </c>
      <c r="M22" s="404">
        <f>M12/('Wind &amp; Solar'!$G11*2160)*1000</f>
        <v>0.40788570879185893</v>
      </c>
      <c r="N22" s="404">
        <f>N12/('Wind &amp; Solar'!$G11*2208)*1000</f>
        <v>0.39067747642419465</v>
      </c>
      <c r="O22" s="404">
        <f>O12/('Wind &amp; Solar'!$G11*2208)*1000</f>
        <v>0.20894442322236115</v>
      </c>
      <c r="P22" s="404">
        <f>P12/('Wind &amp; Solar'!$G11*2184)*1000</f>
        <v>0.26096829200263705</v>
      </c>
      <c r="Q22" s="404">
        <f>Q12/('Wind &amp; Solar'!$G11*2160)*1000</f>
        <v>0.48727032303869366</v>
      </c>
      <c r="R22" s="404">
        <v>0.43782938750989903</v>
      </c>
      <c r="S22" s="402">
        <v>0</v>
      </c>
      <c r="T22" s="402">
        <v>0</v>
      </c>
      <c r="U22" s="402">
        <v>0</v>
      </c>
      <c r="V22" s="402">
        <v>0</v>
      </c>
      <c r="W22" s="402">
        <v>0</v>
      </c>
      <c r="X22" s="402">
        <v>0</v>
      </c>
      <c r="Y22" s="402">
        <v>0</v>
      </c>
      <c r="Z22" s="402">
        <v>0</v>
      </c>
      <c r="AA22" s="402">
        <v>0</v>
      </c>
      <c r="AB22" s="402">
        <v>0</v>
      </c>
      <c r="AC22" s="402">
        <v>0</v>
      </c>
      <c r="AD22" s="721"/>
      <c r="AE22" s="721"/>
    </row>
    <row r="23" spans="1:31" ht="12.75" customHeight="1">
      <c r="A23" s="365" t="s">
        <v>548</v>
      </c>
      <c r="B23" s="423">
        <f>B13/('Wind &amp; Solar'!$G12*2184)*1000</f>
        <v>0.41222236757951042</v>
      </c>
      <c r="C23" s="404">
        <f>C13/('Wind &amp; Solar'!$G12*8760)*1000</f>
        <v>0.21128668188736682</v>
      </c>
      <c r="D23" s="613">
        <v>0</v>
      </c>
      <c r="E23" s="613">
        <v>0</v>
      </c>
      <c r="F23" s="613">
        <v>0</v>
      </c>
      <c r="G23" s="613">
        <v>0</v>
      </c>
      <c r="H23" s="22"/>
      <c r="I23" s="855">
        <f>I13/('Wind &amp; Solar'!$G12*2184)*1000</f>
        <v>0.41222236757951042</v>
      </c>
      <c r="J23" s="600">
        <f>J13/('Wind &amp; Solar'!$G12*2208)*1000</f>
        <v>0.34582614446744886</v>
      </c>
      <c r="K23" s="600">
        <v>0.26557558114320406</v>
      </c>
      <c r="L23" s="402">
        <v>0</v>
      </c>
      <c r="M23" s="402">
        <v>0</v>
      </c>
      <c r="N23" s="402">
        <v>0</v>
      </c>
      <c r="O23" s="402">
        <v>0</v>
      </c>
      <c r="P23" s="402">
        <v>0</v>
      </c>
      <c r="Q23" s="402">
        <v>0</v>
      </c>
      <c r="R23" s="402">
        <v>0</v>
      </c>
      <c r="S23" s="402">
        <v>0</v>
      </c>
      <c r="T23" s="402">
        <v>0</v>
      </c>
      <c r="U23" s="402">
        <v>0</v>
      </c>
      <c r="V23" s="402">
        <v>0</v>
      </c>
      <c r="W23" s="402">
        <v>0</v>
      </c>
      <c r="X23" s="402">
        <v>0</v>
      </c>
      <c r="Y23" s="402">
        <v>0</v>
      </c>
      <c r="Z23" s="402">
        <v>0</v>
      </c>
      <c r="AA23" s="402">
        <v>0</v>
      </c>
      <c r="AB23" s="402">
        <v>0</v>
      </c>
      <c r="AC23" s="402">
        <v>0</v>
      </c>
      <c r="AD23" s="721"/>
      <c r="AE23" s="721"/>
    </row>
    <row r="24" spans="1:31" ht="12.75" customHeight="1">
      <c r="A24" s="412" t="s">
        <v>549</v>
      </c>
      <c r="B24" s="423">
        <v>0.30373655913978492</v>
      </c>
      <c r="C24" s="719"/>
      <c r="D24" s="719"/>
      <c r="E24" s="719"/>
      <c r="F24" s="719"/>
      <c r="G24" s="719"/>
      <c r="H24" s="22"/>
      <c r="I24" s="855">
        <v>0.30373655913978492</v>
      </c>
      <c r="J24" s="720"/>
      <c r="K24" s="720"/>
      <c r="L24" s="413"/>
      <c r="M24" s="413"/>
      <c r="N24" s="413"/>
      <c r="O24" s="413"/>
      <c r="P24" s="413"/>
      <c r="Q24" s="413"/>
      <c r="R24" s="413"/>
      <c r="S24" s="413"/>
      <c r="T24" s="413"/>
      <c r="U24" s="413"/>
      <c r="V24" s="413"/>
      <c r="W24" s="413"/>
      <c r="X24" s="413"/>
      <c r="Y24" s="413"/>
      <c r="Z24" s="413"/>
      <c r="AA24" s="413"/>
      <c r="AB24" s="413"/>
      <c r="AC24" s="413"/>
      <c r="AD24" s="721"/>
      <c r="AE24" s="721"/>
    </row>
    <row r="25" spans="1:31" ht="12.75" customHeight="1" thickBot="1">
      <c r="A25" s="410" t="s">
        <v>550</v>
      </c>
      <c r="B25" s="612">
        <v>0.40770000000000001</v>
      </c>
      <c r="C25" s="411">
        <v>0.31505677236133206</v>
      </c>
      <c r="D25" s="411">
        <f>SUM(D7:D12)/(SUM('Wind &amp; Solar'!$G$6:$G$11)*8760)*1000</f>
        <v>0.31583214571100016</v>
      </c>
      <c r="E25" s="411">
        <f>SUM(E7:E11)/(SUM('Wind &amp; Solar'!$G$6:$G$10)*8760)*1000</f>
        <v>0.31572716730466788</v>
      </c>
      <c r="F25" s="411">
        <f>SUM(F7:F11)/(SUM('Wind &amp; Solar'!$G$6:$G$10)*8784)*1000</f>
        <v>0.35247699299394319</v>
      </c>
      <c r="G25" s="411">
        <f>SUM(G7:G11)/(SUM('Wind &amp; Solar'!$G$6:$G$10)*8760)*1000</f>
        <v>0.33809489048693275</v>
      </c>
      <c r="H25" s="23"/>
      <c r="I25" s="856">
        <v>0.40770000000000001</v>
      </c>
      <c r="J25" s="411">
        <f>SUM(J7:J13)/('Wind &amp; Solar'!$G14*2208)*1000</f>
        <v>0.33456143468180466</v>
      </c>
      <c r="K25" s="411" cm="1">
        <f t="array" ref="K25">SUM(K7:K12/(SUM('Wind &amp; Solar'!$G$6:$G$11)*2208)*1000)</f>
        <v>0.21156468720494948</v>
      </c>
      <c r="L25" s="411" cm="1">
        <f t="array" ref="L25">SUM(L7:L12/(SUM('Wind &amp; Solar'!$G$6:$G$11)*2184)*1000)</f>
        <v>0.20430221116485578</v>
      </c>
      <c r="M25" s="411" cm="1">
        <f t="array" ref="M25">SUM(M7:M12/(SUM('Wind &amp; Solar'!$G$6:$G$11)*2160)*1000)</f>
        <v>0.40506571446909517</v>
      </c>
      <c r="N25" s="411" cm="1">
        <f t="array" ref="N25">SUM(N7:N12/(SUM('Wind &amp; Solar'!$G$6:$G$11)*2208)*1000)</f>
        <v>0.34439020108770146</v>
      </c>
      <c r="O25" s="411" cm="1">
        <f t="array" ref="O25">SUM(O7:O12/(SUM('Wind &amp; Solar'!$G$6:$G$11)*2208)*1000)</f>
        <v>0.2023913751173817</v>
      </c>
      <c r="P25" s="411" cm="1">
        <f t="array" ref="P25">SUM(P7:P12/(SUM('Wind &amp; Solar'!$G$6:$G$11)*2184)*1000)</f>
        <v>0.26357298539640073</v>
      </c>
      <c r="Q25" s="411" cm="1">
        <f t="array" ref="Q25">SUM(Q7:Q12/(SUM('Wind &amp; Solar'!$G$6:$G$11)*2160)*1000)</f>
        <v>0.45544096113972166</v>
      </c>
      <c r="R25" s="411" cm="1">
        <f t="array" ref="R25">SUM(R7:R11/(SUM('Wind &amp; Solar'!$G$6:$G$10)*2208)*1000)</f>
        <v>0.41282541885254154</v>
      </c>
      <c r="S25" s="411" cm="1">
        <f t="array" ref="S25">SUM(S7:S11/(SUM('Wind &amp; Solar'!$G$6:$G$10)*2208)*1000)</f>
        <v>0.25481573621023895</v>
      </c>
      <c r="T25" s="411" cm="1">
        <f t="array" ref="T25">SUM(T7:T11/(SUM('Wind &amp; Solar'!$G$6:$G$10)*2184)*1000)</f>
        <v>0.2660249271886243</v>
      </c>
      <c r="U25" s="411" cm="1">
        <f t="array" ref="U25">SUM(U7:U11/(SUM('Wind &amp; Solar'!$G$6:$G$10)*2160)*1000)</f>
        <v>0.32899068251403507</v>
      </c>
      <c r="V25" s="411" cm="1">
        <f t="array" ref="V25">SUM(V7:V11/(SUM('Wind &amp; Solar'!$G$6:$G$10)*2208)*1000)</f>
        <v>0.39448744795197055</v>
      </c>
      <c r="W25" s="411" cm="1">
        <f t="array" ref="W25">SUM(W7:W11/(SUM('Wind &amp; Solar'!$G$6:$G$10)*2208)*1000)</f>
        <v>0.24463333907689155</v>
      </c>
      <c r="X25" s="411" cm="1">
        <f t="array" ref="X25">SUM(X7:X11/(SUM('Wind &amp; Solar'!$G$6:$G$10)*2184)*1000)</f>
        <v>0.29435006399338903</v>
      </c>
      <c r="Y25" s="411" cm="1">
        <f t="array" ref="Y25">SUM(Y7:Y11/(SUM('Wind &amp; Solar'!$G$6:$G$10)*2160)*1000)</f>
        <v>0.4824623467303279</v>
      </c>
      <c r="Z25" s="411" cm="1">
        <f t="array" ref="Z25">SUM(Z7:Z11/(SUM('Wind &amp; Solar'!$G$6:$G$10)*2208)*1000)</f>
        <v>0.39005161726257276</v>
      </c>
      <c r="AA25" s="411" cm="1">
        <f t="array" ref="AA25">SUM(AA7:AA11/(SUM('Wind &amp; Solar'!$G$6:$G$10)*2208)*1000)</f>
        <v>0.26421129553787237</v>
      </c>
      <c r="AB25" s="411" cm="1">
        <f t="array" ref="AB25">SUM(AB7:AB11/(SUM('Wind &amp; Solar'!$G$6:$G$10)*2184)*1000)</f>
        <v>0.26020205066779151</v>
      </c>
      <c r="AC25" s="411" cm="1">
        <f t="array" ref="AC25">SUM(AC7:AC11/(SUM('Wind &amp; Solar'!$G$6:$G$10)*2160)*1000)</f>
        <v>0.43926733821467223</v>
      </c>
      <c r="AD25" s="721"/>
      <c r="AE25" s="721"/>
    </row>
    <row r="26" spans="1:31" s="153" customFormat="1" ht="12.75" customHeight="1">
      <c r="A26" s="408" t="s">
        <v>551</v>
      </c>
      <c r="B26" s="425"/>
      <c r="C26" s="409"/>
      <c r="D26" s="409"/>
      <c r="E26" s="406"/>
      <c r="F26" s="406"/>
      <c r="G26" s="406"/>
      <c r="H26" s="24"/>
      <c r="I26" s="422"/>
      <c r="J26" s="599"/>
      <c r="K26" s="599"/>
      <c r="L26" s="406"/>
      <c r="M26" s="406"/>
      <c r="N26" s="406"/>
      <c r="O26" s="406"/>
      <c r="P26" s="406"/>
      <c r="Q26" s="406"/>
      <c r="R26" s="406"/>
      <c r="S26" s="406"/>
      <c r="T26" s="406"/>
      <c r="U26" s="406"/>
      <c r="V26" s="406"/>
      <c r="W26" s="406"/>
      <c r="X26" s="406"/>
      <c r="Y26" s="406"/>
      <c r="Z26" s="406"/>
      <c r="AA26" s="406"/>
      <c r="AB26" s="406"/>
      <c r="AC26" s="406"/>
    </row>
    <row r="27" spans="1:31" ht="12.75" customHeight="1">
      <c r="A27" s="365" t="s">
        <v>552</v>
      </c>
      <c r="B27" s="420">
        <f>+SUM(I27)</f>
        <v>9.200209095661263</v>
      </c>
      <c r="C27" s="402">
        <f t="shared" ref="C27:C32" si="11">SUM(J27:M27)</f>
        <v>53.214845791949813</v>
      </c>
      <c r="D27" s="402">
        <f t="shared" ref="D27:D32" si="12">SUM(N27:Q27)</f>
        <v>36.434918975431259</v>
      </c>
      <c r="E27" s="402">
        <f t="shared" ref="E27:E32" si="13">SUM(R27:U27)</f>
        <v>45.084045191512814</v>
      </c>
      <c r="F27" s="402">
        <f t="shared" ref="F27:F32" si="14">SUM(V27:Y27)</f>
        <v>46.368421052631582</v>
      </c>
      <c r="G27" s="402">
        <v>33.930681578947372</v>
      </c>
      <c r="H27" s="24"/>
      <c r="I27" s="420">
        <v>9.200209095661263</v>
      </c>
      <c r="J27" s="564">
        <v>12.963930998431781</v>
      </c>
      <c r="K27" s="564">
        <v>13.382122320961837</v>
      </c>
      <c r="L27" s="402">
        <v>15.473078933612125</v>
      </c>
      <c r="M27" s="402">
        <v>11.395713538944065</v>
      </c>
      <c r="N27" s="402">
        <v>10.454783063251437</v>
      </c>
      <c r="O27" s="402">
        <v>7.2138003136434907</v>
      </c>
      <c r="P27" s="402">
        <v>10.663878724516465</v>
      </c>
      <c r="Q27" s="402">
        <v>8.1024568740198628</v>
      </c>
      <c r="R27" s="402">
        <v>11.780104712041885</v>
      </c>
      <c r="S27" s="402">
        <v>11.361256544502616</v>
      </c>
      <c r="T27" s="402">
        <v>10.890052356020941</v>
      </c>
      <c r="U27" s="402">
        <v>11.052631578947368</v>
      </c>
      <c r="V27" s="402">
        <v>11.684210526315789</v>
      </c>
      <c r="W27" s="402">
        <v>11.368421052631579</v>
      </c>
      <c r="X27" s="402">
        <v>11.526315789473685</v>
      </c>
      <c r="Y27" s="402">
        <v>11.789473684210526</v>
      </c>
      <c r="Z27" s="402">
        <v>13.772631578947369</v>
      </c>
      <c r="AA27" s="402">
        <v>6.5578931578947373</v>
      </c>
      <c r="AB27" s="402">
        <v>7.2390799999999995</v>
      </c>
      <c r="AC27" s="402">
        <v>6.3610768421052635</v>
      </c>
      <c r="AD27" s="721"/>
      <c r="AE27" s="849"/>
    </row>
    <row r="28" spans="1:31" ht="12.75" customHeight="1">
      <c r="A28" s="365" t="s">
        <v>447</v>
      </c>
      <c r="B28" s="420">
        <f t="shared" ref="B28:B33" si="15">+SUM(I28)</f>
        <v>10.201342281879194</v>
      </c>
      <c r="C28" s="402">
        <f t="shared" si="11"/>
        <v>61.409395973154361</v>
      </c>
      <c r="D28" s="402">
        <f t="shared" si="12"/>
        <v>48.187919463087248</v>
      </c>
      <c r="E28" s="402">
        <f t="shared" si="13"/>
        <v>49.047874720357946</v>
      </c>
      <c r="F28" s="402">
        <f t="shared" si="14"/>
        <v>41.533333333333331</v>
      </c>
      <c r="G28" s="402">
        <v>35.997518666666664</v>
      </c>
      <c r="H28" s="24"/>
      <c r="I28" s="420">
        <v>10.201342281879194</v>
      </c>
      <c r="J28" s="564">
        <v>10.805369127516778</v>
      </c>
      <c r="K28" s="564">
        <v>16.912751677852349</v>
      </c>
      <c r="L28" s="402">
        <v>16.308724832214764</v>
      </c>
      <c r="M28" s="402">
        <v>17.382550335570471</v>
      </c>
      <c r="N28" s="402">
        <v>14.026845637583893</v>
      </c>
      <c r="O28" s="402">
        <v>11.610738255033556</v>
      </c>
      <c r="P28" s="402">
        <v>11.34228187919463</v>
      </c>
      <c r="Q28" s="402">
        <v>11.208053691275168</v>
      </c>
      <c r="R28" s="402">
        <v>11.946308724832214</v>
      </c>
      <c r="S28" s="402">
        <v>12.953020134228188</v>
      </c>
      <c r="T28" s="402">
        <v>12.281879194630871</v>
      </c>
      <c r="U28" s="402">
        <v>11.866666666666667</v>
      </c>
      <c r="V28" s="402">
        <v>15.866666666666667</v>
      </c>
      <c r="W28" s="402">
        <v>7.2</v>
      </c>
      <c r="X28" s="402">
        <v>9</v>
      </c>
      <c r="Y28" s="402">
        <v>9.4666666666666668</v>
      </c>
      <c r="Z28" s="402">
        <v>15.366000000000001</v>
      </c>
      <c r="AA28" s="402">
        <v>7.3702446666666663</v>
      </c>
      <c r="AB28" s="402">
        <v>7.0470493333333328</v>
      </c>
      <c r="AC28" s="402">
        <v>6.2142246666666656</v>
      </c>
      <c r="AD28" s="721"/>
      <c r="AE28" s="849"/>
    </row>
    <row r="29" spans="1:31" ht="12.75" customHeight="1">
      <c r="A29" s="365" t="s">
        <v>449</v>
      </c>
      <c r="B29" s="420">
        <f t="shared" si="15"/>
        <v>16.885245901639344</v>
      </c>
      <c r="C29" s="402">
        <f t="shared" si="11"/>
        <v>55.573770491803273</v>
      </c>
      <c r="D29" s="402">
        <f t="shared" si="12"/>
        <v>37.704918032786885</v>
      </c>
      <c r="E29" s="402">
        <f t="shared" si="13"/>
        <v>35.229508196721312</v>
      </c>
      <c r="F29" s="402">
        <f t="shared" si="14"/>
        <v>27.277777777777779</v>
      </c>
      <c r="G29" s="402">
        <v>22.444444444444443</v>
      </c>
      <c r="H29" s="24"/>
      <c r="I29" s="420">
        <v>16.885245901639344</v>
      </c>
      <c r="J29" s="564">
        <v>18.688524590163933</v>
      </c>
      <c r="K29" s="564">
        <v>12.513661202185792</v>
      </c>
      <c r="L29" s="402">
        <v>12.841530054644808</v>
      </c>
      <c r="M29" s="402">
        <v>11.530054644808743</v>
      </c>
      <c r="N29" s="402">
        <v>11.147540983606557</v>
      </c>
      <c r="O29" s="402">
        <v>8.9071038251366108</v>
      </c>
      <c r="P29" s="402">
        <v>9.2349726775956285</v>
      </c>
      <c r="Q29" s="402">
        <v>8.415300546448087</v>
      </c>
      <c r="R29" s="402">
        <v>8.7978142076502728</v>
      </c>
      <c r="S29" s="402">
        <v>10.163934426229508</v>
      </c>
      <c r="T29" s="402">
        <v>7.2677595628415297</v>
      </c>
      <c r="U29" s="402">
        <v>9</v>
      </c>
      <c r="V29" s="402">
        <v>8.2222222222222214</v>
      </c>
      <c r="W29" s="402">
        <v>6.7222222222222223</v>
      </c>
      <c r="X29" s="402">
        <v>6.166666666666667</v>
      </c>
      <c r="Y29" s="402">
        <v>6.166666666666667</v>
      </c>
      <c r="Z29" s="402">
        <v>7.5</v>
      </c>
      <c r="AA29" s="402">
        <v>3.7222222222222223</v>
      </c>
      <c r="AB29" s="402">
        <v>5.6111111111111107</v>
      </c>
      <c r="AC29" s="402">
        <v>5.6111111111111107</v>
      </c>
      <c r="AD29" s="721"/>
      <c r="AE29" s="849"/>
    </row>
    <row r="30" spans="1:31" ht="12.75" customHeight="1">
      <c r="A30" s="365" t="s">
        <v>452</v>
      </c>
      <c r="B30" s="420">
        <f t="shared" si="15"/>
        <v>11.833333333333334</v>
      </c>
      <c r="C30" s="402">
        <f t="shared" si="11"/>
        <v>45.083333333333336</v>
      </c>
      <c r="D30" s="402">
        <f t="shared" si="12"/>
        <v>36.541666666666671</v>
      </c>
      <c r="E30" s="402">
        <f t="shared" si="13"/>
        <v>35.375</v>
      </c>
      <c r="F30" s="402">
        <f t="shared" si="14"/>
        <v>35.5</v>
      </c>
      <c r="G30" s="402">
        <v>34.5959</v>
      </c>
      <c r="H30" s="24"/>
      <c r="I30" s="420">
        <v>11.833333333333334</v>
      </c>
      <c r="J30" s="564">
        <v>10.666666666666666</v>
      </c>
      <c r="K30" s="564">
        <v>11.083333333333334</v>
      </c>
      <c r="L30" s="402">
        <v>12.208333333333334</v>
      </c>
      <c r="M30" s="402">
        <v>11.125</v>
      </c>
      <c r="N30" s="402">
        <v>10</v>
      </c>
      <c r="O30" s="402">
        <v>8.8333333333333339</v>
      </c>
      <c r="P30" s="402">
        <v>8.8333333333333339</v>
      </c>
      <c r="Q30" s="402">
        <v>8.875</v>
      </c>
      <c r="R30" s="402">
        <v>9.2916666666666661</v>
      </c>
      <c r="S30" s="402">
        <v>9.0833333333333339</v>
      </c>
      <c r="T30" s="402">
        <v>8.5833333333333339</v>
      </c>
      <c r="U30" s="402">
        <v>8.4166666666666661</v>
      </c>
      <c r="V30" s="402">
        <v>9.2916666666666661</v>
      </c>
      <c r="W30" s="402">
        <v>9.3333333333333339</v>
      </c>
      <c r="X30" s="402">
        <v>8.5</v>
      </c>
      <c r="Y30" s="402">
        <v>8.375</v>
      </c>
      <c r="Z30" s="402">
        <v>6.8975000000000009</v>
      </c>
      <c r="AA30" s="402">
        <v>9.7846991666666678</v>
      </c>
      <c r="AB30" s="402">
        <v>8.7887008333333334</v>
      </c>
      <c r="AC30" s="402">
        <v>9.125</v>
      </c>
      <c r="AD30" s="721"/>
      <c r="AE30" s="849"/>
    </row>
    <row r="31" spans="1:31" ht="12.75" customHeight="1">
      <c r="A31" s="365" t="s">
        <v>455</v>
      </c>
      <c r="B31" s="420">
        <f t="shared" si="15"/>
        <v>15.346112886048987</v>
      </c>
      <c r="C31" s="402">
        <f t="shared" si="11"/>
        <v>45.484558040468585</v>
      </c>
      <c r="D31" s="402">
        <f t="shared" si="12"/>
        <v>30.766773162939302</v>
      </c>
      <c r="E31" s="402">
        <f t="shared" si="13"/>
        <v>9.2469648562300311</v>
      </c>
      <c r="F31" s="402">
        <f t="shared" si="14"/>
        <v>6.3323961661341857</v>
      </c>
      <c r="G31" s="402">
        <v>0</v>
      </c>
      <c r="H31" s="24"/>
      <c r="I31" s="420">
        <v>15.346112886048987</v>
      </c>
      <c r="J31" s="564">
        <v>16.304579339723109</v>
      </c>
      <c r="K31" s="564">
        <v>13.49307774227902</v>
      </c>
      <c r="L31" s="402">
        <v>10.223642172523961</v>
      </c>
      <c r="M31" s="402">
        <v>5.4632587859424913</v>
      </c>
      <c r="N31" s="402">
        <v>12.619808306709265</v>
      </c>
      <c r="O31" s="402">
        <v>6.4004259850905214</v>
      </c>
      <c r="P31" s="402">
        <v>6.1767838125665602</v>
      </c>
      <c r="Q31" s="402">
        <v>5.5697550585729498</v>
      </c>
      <c r="R31" s="402">
        <v>1.5858359957401489</v>
      </c>
      <c r="S31" s="402">
        <v>2.2713525026624066</v>
      </c>
      <c r="T31" s="402">
        <v>3.3567625133120336</v>
      </c>
      <c r="U31" s="402">
        <v>2.033013844515442</v>
      </c>
      <c r="V31" s="402">
        <v>0.40851970181043645</v>
      </c>
      <c r="W31" s="402">
        <v>2.9364430244941429</v>
      </c>
      <c r="X31" s="402">
        <v>1.7179978700745473</v>
      </c>
      <c r="Y31" s="402">
        <v>1.2694355697550586</v>
      </c>
      <c r="Z31" s="402">
        <v>0</v>
      </c>
      <c r="AA31" s="402">
        <v>0</v>
      </c>
      <c r="AB31" s="402">
        <v>0</v>
      </c>
      <c r="AC31" s="402">
        <v>0</v>
      </c>
      <c r="AD31" s="721"/>
      <c r="AE31" s="849"/>
    </row>
    <row r="32" spans="1:31" ht="12.75" customHeight="1">
      <c r="A32" s="365" t="s">
        <v>553</v>
      </c>
      <c r="B32" s="420">
        <f t="shared" si="15"/>
        <v>7.1746031746031749</v>
      </c>
      <c r="C32" s="402">
        <f t="shared" si="11"/>
        <v>26.952380952380953</v>
      </c>
      <c r="D32" s="402">
        <f t="shared" si="12"/>
        <v>0</v>
      </c>
      <c r="E32" s="402">
        <f t="shared" si="13"/>
        <v>0</v>
      </c>
      <c r="F32" s="402">
        <f t="shared" si="14"/>
        <v>0</v>
      </c>
      <c r="G32" s="402">
        <v>0</v>
      </c>
      <c r="H32" s="24"/>
      <c r="I32" s="420">
        <v>7.1746031746031749</v>
      </c>
      <c r="J32" s="564">
        <v>10.730158730158729</v>
      </c>
      <c r="K32" s="564">
        <v>9.1111111111111107</v>
      </c>
      <c r="L32" s="402">
        <v>4.0317460317460316</v>
      </c>
      <c r="M32" s="402">
        <v>3.0793650793650795</v>
      </c>
      <c r="N32" s="402">
        <v>0</v>
      </c>
      <c r="O32" s="402">
        <v>0</v>
      </c>
      <c r="P32" s="402">
        <v>0</v>
      </c>
      <c r="Q32" s="402">
        <v>0</v>
      </c>
      <c r="R32" s="402">
        <v>0</v>
      </c>
      <c r="S32" s="402">
        <v>0</v>
      </c>
      <c r="T32" s="402">
        <v>0</v>
      </c>
      <c r="U32" s="402">
        <v>0</v>
      </c>
      <c r="V32" s="402">
        <v>0</v>
      </c>
      <c r="W32" s="402">
        <v>0</v>
      </c>
      <c r="X32" s="402">
        <v>0</v>
      </c>
      <c r="Y32" s="402">
        <v>0</v>
      </c>
      <c r="Z32" s="402">
        <v>0</v>
      </c>
      <c r="AA32" s="402">
        <v>0</v>
      </c>
      <c r="AB32" s="402">
        <v>0</v>
      </c>
      <c r="AC32" s="402">
        <v>0</v>
      </c>
      <c r="AD32" s="721"/>
      <c r="AE32" s="849"/>
    </row>
    <row r="33" spans="1:31" ht="12.75" customHeight="1">
      <c r="A33" s="365" t="s">
        <v>545</v>
      </c>
      <c r="B33" s="420">
        <f t="shared" si="15"/>
        <v>1.98</v>
      </c>
      <c r="C33" s="402"/>
      <c r="D33" s="402"/>
      <c r="E33" s="402"/>
      <c r="F33" s="402"/>
      <c r="G33" s="402"/>
      <c r="H33" s="24"/>
      <c r="I33" s="420">
        <v>1.98</v>
      </c>
      <c r="J33" s="564"/>
      <c r="K33" s="564"/>
      <c r="L33" s="402"/>
      <c r="M33" s="402"/>
      <c r="N33" s="402"/>
      <c r="O33" s="402"/>
      <c r="P33" s="402"/>
      <c r="Q33" s="402"/>
      <c r="R33" s="402"/>
      <c r="S33" s="402"/>
      <c r="T33" s="402"/>
      <c r="U33" s="402"/>
      <c r="V33" s="402"/>
      <c r="W33" s="402"/>
      <c r="X33" s="402"/>
      <c r="Y33" s="402"/>
      <c r="Z33" s="402"/>
      <c r="AA33" s="402"/>
      <c r="AB33" s="402"/>
      <c r="AC33" s="402"/>
      <c r="AD33" s="721"/>
      <c r="AE33" s="849"/>
    </row>
    <row r="34" spans="1:31" ht="12.75" customHeight="1">
      <c r="A34" s="222" t="s">
        <v>599</v>
      </c>
      <c r="B34" s="721"/>
      <c r="C34" s="721"/>
      <c r="D34" s="721"/>
      <c r="E34" s="721"/>
      <c r="F34" s="721"/>
      <c r="G34" s="721"/>
      <c r="H34" s="24"/>
      <c r="I34" s="721"/>
      <c r="J34" s="850"/>
      <c r="K34" s="850"/>
      <c r="L34" s="850"/>
      <c r="M34" s="850"/>
      <c r="N34" s="850"/>
      <c r="O34" s="850"/>
      <c r="P34" s="850"/>
      <c r="Q34" s="850"/>
      <c r="R34" s="850"/>
      <c r="S34" s="850"/>
      <c r="T34" s="850"/>
      <c r="U34" s="850"/>
      <c r="V34" s="850"/>
      <c r="W34" s="850"/>
      <c r="X34" s="850"/>
      <c r="Y34" s="850"/>
      <c r="Z34" s="850"/>
      <c r="AA34" s="850"/>
      <c r="AB34" s="850"/>
      <c r="AC34" s="850"/>
      <c r="AD34" s="721"/>
      <c r="AE34" s="721"/>
    </row>
    <row r="35" spans="1:31" ht="12.75" customHeight="1">
      <c r="A35" s="222" t="s">
        <v>554</v>
      </c>
      <c r="B35" s="721"/>
      <c r="C35" s="721"/>
      <c r="D35" s="721"/>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row>
    <row r="36" spans="1:31" ht="12.75" customHeight="1">
      <c r="A36" s="222" t="s">
        <v>555</v>
      </c>
      <c r="B36" s="721"/>
      <c r="C36" s="721"/>
      <c r="D36" s="721"/>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row>
    <row r="37" spans="1:31" ht="12.75" customHeight="1">
      <c r="A37" s="222" t="s">
        <v>556</v>
      </c>
      <c r="B37" s="721"/>
      <c r="C37" s="721"/>
      <c r="D37" s="721"/>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row>
  </sheetData>
  <phoneticPr fontId="13" type="noConversion"/>
  <conditionalFormatting sqref="B6:G15">
    <cfRule type="expression" dxfId="153" priority="184">
      <formula>#REF!=0</formula>
    </cfRule>
  </conditionalFormatting>
  <conditionalFormatting sqref="D23:G24">
    <cfRule type="expression" dxfId="152" priority="56">
      <formula>#REF!=0</formula>
    </cfRule>
  </conditionalFormatting>
  <conditionalFormatting sqref="B26 C26:G33">
    <cfRule type="expression" dxfId="151" priority="18">
      <formula>#REF!=0</formula>
    </cfRule>
  </conditionalFormatting>
  <conditionalFormatting sqref="E16:G16 H26:H34">
    <cfRule type="expression" dxfId="150" priority="577">
      <formula>#REF!=0</formula>
    </cfRule>
  </conditionalFormatting>
  <conditionalFormatting sqref="F22:G22">
    <cfRule type="expression" dxfId="149" priority="319">
      <formula>#REF!=0</formula>
    </cfRule>
  </conditionalFormatting>
  <conditionalFormatting sqref="H6:N16">
    <cfRule type="expression" dxfId="148" priority="20">
      <formula>#REF!=0</formula>
    </cfRule>
  </conditionalFormatting>
  <conditionalFormatting sqref="K23:AC24">
    <cfRule type="expression" dxfId="147" priority="16">
      <formula>#REF!=0</formula>
    </cfRule>
  </conditionalFormatting>
  <conditionalFormatting sqref="L26:AC33">
    <cfRule type="expression" dxfId="146" priority="23">
      <formula>#REF!=0</formula>
    </cfRule>
  </conditionalFormatting>
  <conditionalFormatting sqref="O15:S16">
    <cfRule type="expression" dxfId="145" priority="112">
      <formula>#REF!=0</formula>
    </cfRule>
  </conditionalFormatting>
  <conditionalFormatting sqref="O6:AC14">
    <cfRule type="expression" dxfId="144" priority="73">
      <formula>#REF!=0</formula>
    </cfRule>
  </conditionalFormatting>
  <conditionalFormatting sqref="S15:Y15">
    <cfRule type="expression" dxfId="143" priority="334">
      <formula>#REF!=0</formula>
    </cfRule>
  </conditionalFormatting>
  <conditionalFormatting sqref="S22:AC22">
    <cfRule type="expression" dxfId="142" priority="48">
      <formula>#REF!=0</formula>
    </cfRule>
  </conditionalFormatting>
  <conditionalFormatting sqref="T16:AC16">
    <cfRule type="expression" dxfId="141" priority="256">
      <formula>#REF!=0</formula>
    </cfRule>
  </conditionalFormatting>
  <conditionalFormatting sqref="Z26:AB30">
    <cfRule type="expression" dxfId="140" priority="246">
      <formula>#REF!=0</formula>
    </cfRule>
  </conditionalFormatting>
  <conditionalFormatting sqref="Z15:AC16">
    <cfRule type="expression" dxfId="139" priority="244">
      <formula>#REF!=0</formula>
    </cfRule>
  </conditionalFormatting>
  <conditionalFormatting sqref="AC9">
    <cfRule type="expression" dxfId="138" priority="249">
      <formula>#REF!=0</formula>
    </cfRule>
  </conditionalFormatting>
  <conditionalFormatting sqref="I26:I33">
    <cfRule type="expression" dxfId="137" priority="13">
      <formula>#REF!=0</formula>
    </cfRule>
  </conditionalFormatting>
  <conditionalFormatting sqref="K26:K33">
    <cfRule type="expression" dxfId="136" priority="12">
      <formula>#REF!=0</formula>
    </cfRule>
  </conditionalFormatting>
  <conditionalFormatting sqref="B27:B33">
    <cfRule type="expression" dxfId="135" priority="11">
      <formula>#REF!=0</formula>
    </cfRule>
  </conditionalFormatting>
  <conditionalFormatting sqref="C24">
    <cfRule type="expression" dxfId="134" priority="5">
      <formula>#REF!=0</formula>
    </cfRule>
  </conditionalFormatting>
  <conditionalFormatting sqref="J23:J24">
    <cfRule type="expression" dxfId="133" priority="4">
      <formula>#REF!=0</formula>
    </cfRule>
  </conditionalFormatting>
  <conditionalFormatting sqref="J26:J33">
    <cfRule type="expression" dxfId="132" priority="3">
      <formula>#REF!=0</formula>
    </cfRule>
  </conditionalFormatting>
  <pageMargins left="0.7" right="0.7" top="0.75" bottom="0.75" header="0.3" footer="0.3"/>
  <pageSetup paperSize="9" orientation="portrait" r:id="rId1"/>
  <ignoredErrors>
    <ignoredError sqref="G15 C7:G13"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99B39-8781-4E87-983E-A468E205178D}">
  <sheetPr>
    <tabColor theme="5"/>
    <outlinePr summaryRight="0"/>
  </sheetPr>
  <dimension ref="A1:AL27"/>
  <sheetViews>
    <sheetView showGridLines="0" zoomScaleNormal="100" workbookViewId="0"/>
  </sheetViews>
  <sheetFormatPr defaultColWidth="9.44140625" defaultRowHeight="13.2"/>
  <cols>
    <col min="1" max="1" width="45.5546875" style="4" customWidth="1"/>
    <col min="2" max="7" width="13.33203125" style="17" customWidth="1"/>
    <col min="8" max="29" width="13.33203125" style="4" customWidth="1"/>
    <col min="30" max="43" width="9.5546875" style="4" customWidth="1"/>
    <col min="44" max="16384" width="9.44140625" style="4"/>
  </cols>
  <sheetData>
    <row r="1" spans="1:38" ht="39.75" customHeight="1">
      <c r="A1" s="3" t="s">
        <v>11</v>
      </c>
      <c r="B1" s="821"/>
      <c r="C1" s="821"/>
      <c r="D1" s="821"/>
      <c r="E1" s="821"/>
      <c r="F1" s="821"/>
      <c r="G1" s="8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row>
    <row r="2" spans="1:38" ht="39.75" customHeight="1" thickBot="1">
      <c r="A2" s="562" t="s">
        <v>649</v>
      </c>
      <c r="B2" s="193"/>
      <c r="C2" s="193"/>
      <c r="D2" s="193"/>
      <c r="E2" s="193"/>
      <c r="F2" s="193"/>
      <c r="G2" s="193"/>
      <c r="H2" s="150"/>
      <c r="I2" s="150"/>
      <c r="J2" s="150"/>
      <c r="K2" s="150"/>
      <c r="L2" s="150"/>
      <c r="M2" s="150"/>
      <c r="N2" s="150"/>
      <c r="O2" s="150"/>
      <c r="P2" s="150"/>
      <c r="Q2" s="150"/>
      <c r="R2" s="150"/>
      <c r="S2" s="150"/>
      <c r="T2" s="150"/>
      <c r="U2" s="150"/>
      <c r="V2" s="150"/>
      <c r="W2" s="150"/>
      <c r="X2" s="150"/>
      <c r="Y2" s="150"/>
      <c r="Z2" s="150"/>
      <c r="AA2" s="150"/>
      <c r="AB2" s="150"/>
      <c r="AC2" s="150"/>
      <c r="AD2" s="155"/>
      <c r="AE2" s="155"/>
      <c r="AF2" s="155"/>
      <c r="AG2" s="154"/>
      <c r="AH2" s="154"/>
      <c r="AI2" s="154"/>
      <c r="AJ2" s="154"/>
      <c r="AK2" s="154"/>
      <c r="AL2" s="154"/>
    </row>
    <row r="3" spans="1:38" ht="14.25" customHeight="1">
      <c r="A3" s="721"/>
      <c r="B3" s="821"/>
      <c r="C3" s="821"/>
      <c r="D3" s="821"/>
      <c r="E3" s="821"/>
      <c r="F3" s="821"/>
      <c r="G3" s="202"/>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row>
    <row r="4" spans="1:38" s="153" customFormat="1" ht="14.25" customHeight="1">
      <c r="A4" s="677" t="s">
        <v>518</v>
      </c>
      <c r="B4" s="154"/>
      <c r="C4" s="154"/>
      <c r="D4" s="154"/>
      <c r="E4" s="154"/>
      <c r="F4" s="154"/>
      <c r="G4" s="154"/>
      <c r="AD4" s="155"/>
      <c r="AE4" s="155"/>
      <c r="AF4" s="155"/>
      <c r="AG4" s="154"/>
      <c r="AH4" s="154"/>
      <c r="AI4" s="154"/>
      <c r="AJ4" s="154"/>
      <c r="AK4" s="154"/>
      <c r="AL4" s="154"/>
    </row>
    <row r="5" spans="1:38" s="154" customFormat="1" ht="14.25" customHeight="1">
      <c r="A5" s="399"/>
      <c r="B5" s="273" t="s">
        <v>531</v>
      </c>
      <c r="C5" s="273" t="s">
        <v>532</v>
      </c>
      <c r="D5" s="273" t="s">
        <v>533</v>
      </c>
      <c r="E5" s="271" t="s">
        <v>534</v>
      </c>
      <c r="F5" s="271" t="s">
        <v>535</v>
      </c>
      <c r="G5" s="271" t="s">
        <v>536</v>
      </c>
      <c r="H5" s="27"/>
      <c r="I5" s="271" t="s">
        <v>295</v>
      </c>
      <c r="J5" s="271" t="s">
        <v>296</v>
      </c>
      <c r="K5" s="271" t="s">
        <v>297</v>
      </c>
      <c r="L5" s="271" t="s">
        <v>298</v>
      </c>
      <c r="M5" s="271" t="s">
        <v>299</v>
      </c>
      <c r="N5" s="271" t="s">
        <v>300</v>
      </c>
      <c r="O5" s="271" t="s">
        <v>301</v>
      </c>
      <c r="P5" s="271" t="s">
        <v>302</v>
      </c>
      <c r="Q5" s="271" t="s">
        <v>303</v>
      </c>
      <c r="R5" s="271" t="s">
        <v>304</v>
      </c>
      <c r="S5" s="271" t="s">
        <v>305</v>
      </c>
      <c r="T5" s="271" t="s">
        <v>306</v>
      </c>
      <c r="U5" s="271" t="s">
        <v>504</v>
      </c>
      <c r="V5" s="271" t="s">
        <v>537</v>
      </c>
      <c r="W5" s="271" t="s">
        <v>502</v>
      </c>
      <c r="X5" s="271" t="s">
        <v>538</v>
      </c>
      <c r="Y5" s="271" t="s">
        <v>539</v>
      </c>
      <c r="Z5" s="271" t="s">
        <v>540</v>
      </c>
      <c r="AA5" s="271" t="s">
        <v>541</v>
      </c>
      <c r="AB5" s="271" t="s">
        <v>542</v>
      </c>
      <c r="AC5" s="271" t="s">
        <v>543</v>
      </c>
      <c r="AD5" s="721"/>
      <c r="AE5" s="721"/>
      <c r="AF5" s="721"/>
      <c r="AG5" s="721"/>
      <c r="AH5" s="721"/>
      <c r="AI5" s="721"/>
      <c r="AJ5" s="721"/>
      <c r="AK5" s="721"/>
      <c r="AL5" s="721"/>
    </row>
    <row r="6" spans="1:38" s="154" customFormat="1" ht="14.25" customHeight="1">
      <c r="A6" s="399" t="s">
        <v>557</v>
      </c>
      <c r="B6" s="273"/>
      <c r="C6" s="273"/>
      <c r="D6" s="273"/>
      <c r="E6" s="271"/>
      <c r="F6" s="271"/>
      <c r="G6" s="271"/>
      <c r="H6" s="27"/>
      <c r="I6" s="958"/>
      <c r="J6" s="958"/>
      <c r="K6" s="958"/>
      <c r="L6" s="958"/>
      <c r="M6" s="958"/>
      <c r="N6" s="958"/>
      <c r="O6" s="958"/>
      <c r="P6" s="958"/>
      <c r="Q6" s="958"/>
      <c r="R6" s="958"/>
      <c r="S6" s="958"/>
      <c r="T6" s="958"/>
      <c r="U6" s="958"/>
      <c r="V6" s="958"/>
      <c r="W6" s="958"/>
      <c r="X6" s="958"/>
      <c r="Y6" s="958"/>
      <c r="Z6" s="958"/>
      <c r="AA6" s="958"/>
      <c r="AB6" s="958"/>
      <c r="AC6" s="958"/>
      <c r="AD6" s="721"/>
      <c r="AE6" s="721"/>
      <c r="AF6" s="721"/>
      <c r="AG6" s="721"/>
      <c r="AH6" s="721"/>
      <c r="AI6" s="721"/>
      <c r="AJ6" s="721"/>
      <c r="AK6" s="721"/>
      <c r="AL6" s="721"/>
    </row>
    <row r="7" spans="1:38" s="154" customFormat="1" ht="14.25" customHeight="1">
      <c r="A7" s="426" t="s">
        <v>480</v>
      </c>
      <c r="B7" s="455"/>
      <c r="C7" s="427"/>
      <c r="D7" s="427"/>
      <c r="E7" s="427"/>
      <c r="F7" s="427"/>
      <c r="G7" s="427"/>
      <c r="H7" s="24"/>
      <c r="I7" s="706"/>
      <c r="J7" s="707"/>
      <c r="K7" s="707"/>
      <c r="L7" s="400"/>
      <c r="M7" s="400"/>
      <c r="N7" s="400"/>
      <c r="O7" s="400"/>
      <c r="P7" s="400"/>
      <c r="Q7" s="400"/>
      <c r="R7" s="400"/>
      <c r="S7" s="400"/>
      <c r="T7" s="400"/>
      <c r="U7" s="400"/>
      <c r="V7" s="400"/>
      <c r="W7" s="400"/>
      <c r="X7" s="400"/>
      <c r="Y7" s="400"/>
      <c r="Z7" s="400"/>
      <c r="AA7" s="400"/>
      <c r="AB7" s="400"/>
      <c r="AC7" s="400"/>
      <c r="AD7" s="155"/>
      <c r="AE7" s="155"/>
      <c r="AF7" s="155"/>
    </row>
    <row r="8" spans="1:38" s="153" customFormat="1" ht="14.25" customHeight="1">
      <c r="A8" s="428" t="s">
        <v>485</v>
      </c>
      <c r="B8" s="455">
        <f>SUM(I8)</f>
        <v>108.35082300000001</v>
      </c>
      <c r="C8" s="427">
        <f>SUM(J8:M8)</f>
        <v>520.15906000000007</v>
      </c>
      <c r="D8" s="427">
        <f>SUM(N8:Q8)</f>
        <v>543.89</v>
      </c>
      <c r="E8" s="427">
        <f>SUM(R8:U8)</f>
        <v>699.19899999999996</v>
      </c>
      <c r="F8" s="427">
        <f>SUM(V8:Y8)</f>
        <v>767.93100000000004</v>
      </c>
      <c r="G8" s="427">
        <f>SUM(W8:Z8)</f>
        <v>698.66033700000003</v>
      </c>
      <c r="H8" s="446"/>
      <c r="I8" s="708">
        <v>108.35082300000001</v>
      </c>
      <c r="J8" s="709">
        <v>143.44906</v>
      </c>
      <c r="K8" s="709">
        <v>125.17400000000001</v>
      </c>
      <c r="L8" s="440">
        <v>105.41200000000001</v>
      </c>
      <c r="M8" s="440">
        <v>146.124</v>
      </c>
      <c r="N8" s="440">
        <v>158.29499999999999</v>
      </c>
      <c r="O8" s="440">
        <v>105.083</v>
      </c>
      <c r="P8" s="440">
        <v>110.66</v>
      </c>
      <c r="Q8" s="440">
        <v>169.852</v>
      </c>
      <c r="R8" s="440">
        <v>218.39400000000001</v>
      </c>
      <c r="S8" s="440">
        <v>131.529</v>
      </c>
      <c r="T8" s="440">
        <v>170.876</v>
      </c>
      <c r="U8" s="440">
        <v>178.4</v>
      </c>
      <c r="V8" s="440">
        <v>193.62799999999999</v>
      </c>
      <c r="W8" s="440">
        <v>218.09899999999999</v>
      </c>
      <c r="X8" s="440">
        <v>163.44499999999999</v>
      </c>
      <c r="Y8" s="440">
        <v>192.75900000000001</v>
      </c>
      <c r="Z8" s="440">
        <v>124.357337</v>
      </c>
      <c r="AA8" s="440">
        <v>266.36462800000004</v>
      </c>
      <c r="AB8" s="440">
        <v>123.528462</v>
      </c>
      <c r="AC8" s="440">
        <v>69.267717000000005</v>
      </c>
      <c r="AD8" s="721"/>
      <c r="AE8" s="155"/>
      <c r="AF8" s="721"/>
      <c r="AG8" s="721"/>
      <c r="AH8" s="721"/>
      <c r="AI8" s="721"/>
      <c r="AJ8" s="721"/>
      <c r="AK8" s="721"/>
      <c r="AL8" s="721"/>
    </row>
    <row r="9" spans="1:38" s="153" customFormat="1" ht="14.25" customHeight="1">
      <c r="A9" s="428" t="s">
        <v>488</v>
      </c>
      <c r="B9" s="455">
        <f>SUM(I9)</f>
        <v>155.75098300000002</v>
      </c>
      <c r="C9" s="427">
        <f>SUM(J9:M9)</f>
        <v>372.48837000000003</v>
      </c>
      <c r="D9" s="427">
        <f>SUM(N9:Q9)</f>
        <v>378.03099999999995</v>
      </c>
      <c r="E9" s="427">
        <f>SUM(R9:U9)</f>
        <v>306.91800000000001</v>
      </c>
      <c r="F9" s="427">
        <f>SUM(V9:Y9)</f>
        <v>238.137</v>
      </c>
      <c r="G9" s="427">
        <f>SUM(W9:Z9)</f>
        <v>249.45552599999996</v>
      </c>
      <c r="H9" s="446"/>
      <c r="I9" s="708">
        <v>155.75098300000002</v>
      </c>
      <c r="J9" s="709">
        <v>75.28237</v>
      </c>
      <c r="K9" s="709">
        <v>47.463000000000001</v>
      </c>
      <c r="L9" s="440">
        <v>97.296999999999997</v>
      </c>
      <c r="M9" s="440">
        <v>152.446</v>
      </c>
      <c r="N9" s="440">
        <v>66.510999999999996</v>
      </c>
      <c r="O9" s="440">
        <v>63.343999999999994</v>
      </c>
      <c r="P9" s="440">
        <v>106.24</v>
      </c>
      <c r="Q9" s="440">
        <v>141.93600000000001</v>
      </c>
      <c r="R9" s="440">
        <v>81.074999999999989</v>
      </c>
      <c r="S9" s="440">
        <v>60.203000000000003</v>
      </c>
      <c r="T9" s="440">
        <v>83.753</v>
      </c>
      <c r="U9" s="440">
        <v>81.887</v>
      </c>
      <c r="V9" s="440">
        <v>49.808999999999997</v>
      </c>
      <c r="W9" s="440">
        <v>38.447000000000003</v>
      </c>
      <c r="X9" s="440">
        <v>62.406999999999996</v>
      </c>
      <c r="Y9" s="440">
        <v>87.47399999999999</v>
      </c>
      <c r="Z9" s="440">
        <v>61.127526000000003</v>
      </c>
      <c r="AA9" s="440">
        <v>40.328598999999997</v>
      </c>
      <c r="AB9" s="440">
        <v>69.385858000000013</v>
      </c>
      <c r="AC9" s="440">
        <v>109.32425699999999</v>
      </c>
      <c r="AD9" s="155"/>
      <c r="AE9" s="155"/>
      <c r="AF9" s="155"/>
      <c r="AG9" s="154"/>
      <c r="AH9" s="154"/>
      <c r="AI9" s="154"/>
      <c r="AJ9" s="154"/>
      <c r="AK9" s="154"/>
      <c r="AL9" s="154"/>
    </row>
    <row r="10" spans="1:38" s="196" customFormat="1" ht="14.25" customHeight="1" thickBot="1">
      <c r="A10" s="452" t="s">
        <v>203</v>
      </c>
      <c r="B10" s="456">
        <f t="shared" ref="B10" si="0">SUM(B8:B9)</f>
        <v>264.10180600000001</v>
      </c>
      <c r="C10" s="453">
        <f t="shared" ref="C10:G10" si="1">SUM(C8:C9)</f>
        <v>892.6474300000001</v>
      </c>
      <c r="D10" s="453">
        <f t="shared" si="1"/>
        <v>921.92099999999994</v>
      </c>
      <c r="E10" s="453">
        <f t="shared" si="1"/>
        <v>1006.117</v>
      </c>
      <c r="F10" s="453">
        <f t="shared" si="1"/>
        <v>1006.068</v>
      </c>
      <c r="G10" s="453">
        <f t="shared" si="1"/>
        <v>948.11586299999999</v>
      </c>
      <c r="H10" s="447"/>
      <c r="I10" s="710">
        <f>SUM(I8:I9)</f>
        <v>264.10180600000001</v>
      </c>
      <c r="J10" s="711">
        <f>SUM(J8:J9)</f>
        <v>218.73142999999999</v>
      </c>
      <c r="K10" s="711">
        <f t="shared" ref="K10:S10" si="2">SUM(K8:K9)</f>
        <v>172.637</v>
      </c>
      <c r="L10" s="454">
        <f t="shared" si="2"/>
        <v>202.709</v>
      </c>
      <c r="M10" s="454">
        <f t="shared" si="2"/>
        <v>298.57</v>
      </c>
      <c r="N10" s="454">
        <f t="shared" si="2"/>
        <v>224.80599999999998</v>
      </c>
      <c r="O10" s="454">
        <f t="shared" si="2"/>
        <v>168.42699999999999</v>
      </c>
      <c r="P10" s="454">
        <f t="shared" si="2"/>
        <v>216.89999999999998</v>
      </c>
      <c r="Q10" s="454">
        <f t="shared" si="2"/>
        <v>311.78800000000001</v>
      </c>
      <c r="R10" s="454">
        <f t="shared" si="2"/>
        <v>299.46899999999999</v>
      </c>
      <c r="S10" s="454">
        <f t="shared" si="2"/>
        <v>191.732</v>
      </c>
      <c r="T10" s="454">
        <f t="shared" ref="T10:Y10" si="3">SUM(T8:T9)</f>
        <v>254.62900000000002</v>
      </c>
      <c r="U10" s="454">
        <f t="shared" si="3"/>
        <v>260.28700000000003</v>
      </c>
      <c r="V10" s="454">
        <f>SUM(V8:V9)</f>
        <v>243.43699999999998</v>
      </c>
      <c r="W10" s="454">
        <f>SUM(W8:W9)</f>
        <v>256.54599999999999</v>
      </c>
      <c r="X10" s="454">
        <f>SUM(X8:X9)</f>
        <v>225.85199999999998</v>
      </c>
      <c r="Y10" s="454">
        <f t="shared" si="3"/>
        <v>280.233</v>
      </c>
      <c r="Z10" s="454">
        <f>SUM(Z8:Z9)</f>
        <v>185.48486300000002</v>
      </c>
      <c r="AA10" s="454">
        <f>SUM(AA8:AA9)</f>
        <v>306.69322700000004</v>
      </c>
      <c r="AB10" s="454">
        <f>SUM(AB8:AB9)</f>
        <v>192.91432000000003</v>
      </c>
      <c r="AC10" s="454">
        <f t="shared" ref="AC10" si="4">SUM(AC8:AC9)</f>
        <v>178.59197399999999</v>
      </c>
      <c r="AD10" s="721"/>
      <c r="AE10" s="155"/>
      <c r="AF10" s="721"/>
      <c r="AG10" s="721"/>
      <c r="AH10" s="721"/>
      <c r="AI10" s="721"/>
      <c r="AJ10" s="721"/>
      <c r="AK10" s="721"/>
      <c r="AL10" s="721"/>
    </row>
    <row r="11" spans="1:38" s="154" customFormat="1" ht="14.25" customHeight="1">
      <c r="A11" s="449" t="s">
        <v>481</v>
      </c>
      <c r="B11" s="457"/>
      <c r="C11" s="450"/>
      <c r="D11" s="450"/>
      <c r="E11" s="451"/>
      <c r="F11" s="451"/>
      <c r="G11" s="451"/>
      <c r="H11" s="28"/>
      <c r="I11" s="712"/>
      <c r="J11" s="713"/>
      <c r="K11" s="713"/>
      <c r="L11" s="441"/>
      <c r="M11" s="441"/>
      <c r="N11" s="441"/>
      <c r="O11" s="441"/>
      <c r="P11" s="441"/>
      <c r="Q11" s="441"/>
      <c r="R11" s="441"/>
      <c r="S11" s="441"/>
      <c r="T11" s="441"/>
      <c r="U11" s="441"/>
      <c r="V11" s="441"/>
      <c r="W11" s="441"/>
      <c r="X11" s="441"/>
      <c r="Y11" s="441"/>
      <c r="Z11" s="441"/>
      <c r="AA11" s="441"/>
      <c r="AB11" s="441"/>
      <c r="AC11" s="441"/>
      <c r="AD11" s="155"/>
      <c r="AE11" s="155"/>
      <c r="AF11" s="155"/>
    </row>
    <row r="12" spans="1:38" ht="14.25" customHeight="1">
      <c r="A12" s="428" t="s">
        <v>485</v>
      </c>
      <c r="B12" s="458">
        <f>B8/(Hydro!$H6*2184)*1000</f>
        <v>5.5123536324786324E-2</v>
      </c>
      <c r="C12" s="429">
        <f>C8/(Hydro!$H6*8760)*1000</f>
        <v>6.5976542364282104E-2</v>
      </c>
      <c r="D12" s="429">
        <f>D8/(Hydro!$H6*8760)*1000</f>
        <v>6.898655504819888E-2</v>
      </c>
      <c r="E12" s="429">
        <f>E8/(Hydro!$H6*8760)*1000</f>
        <v>8.8685819381024864E-2</v>
      </c>
      <c r="F12" s="429">
        <f>F8/(Hydro!$H6*8760)*1000</f>
        <v>9.7403729071537298E-2</v>
      </c>
      <c r="G12" s="429">
        <f>G8/(Hydro!$H6*8760)*1000</f>
        <v>8.8617495814307473E-2</v>
      </c>
      <c r="H12" s="448"/>
      <c r="I12" s="458">
        <f>I8/(Hydro!$H6*2184)*1000</f>
        <v>5.5123536324786324E-2</v>
      </c>
      <c r="J12" s="444">
        <f>J8/(Hydro!$H6*2208)*1000</f>
        <v>7.2186523752012885E-2</v>
      </c>
      <c r="K12" s="444">
        <f>K8/(Hydro!$H6*2208)*1000</f>
        <v>6.2990136876006436E-2</v>
      </c>
      <c r="L12" s="444">
        <f>L8/(Hydro!$H6*2184)*1000</f>
        <v>5.3628408628408633E-2</v>
      </c>
      <c r="M12" s="444">
        <f>M8/(Hydro!$H6*2160)*1000</f>
        <v>7.5166666666666659E-2</v>
      </c>
      <c r="N12" s="444">
        <f>N8/(Hydro!$H6*2208)*1000</f>
        <v>7.9657306763285016E-2</v>
      </c>
      <c r="O12" s="444">
        <f>O8/(Hydro!$H6*2208)*1000</f>
        <v>5.2879931561996781E-2</v>
      </c>
      <c r="P12" s="444">
        <f>P8/(Hydro!$H6*2184)*1000</f>
        <v>5.629833129833129E-2</v>
      </c>
      <c r="Q12" s="445">
        <f>Q8/(Hydro!$H6*2160)*1000</f>
        <v>8.73724279835391E-2</v>
      </c>
      <c r="R12" s="445">
        <f>R8/(Hydro!$H6*2208)*1000</f>
        <v>0.10990036231884058</v>
      </c>
      <c r="S12" s="445">
        <f>S8/(Hydro!$H6*2208)*1000</f>
        <v>6.6188103864734296E-2</v>
      </c>
      <c r="T12" s="445">
        <f>T8/(Hydro!$H6*2184)*1000</f>
        <v>8.6933251933251937E-2</v>
      </c>
      <c r="U12" s="445">
        <f>U8/(Hydro!$H6*2160)*1000</f>
        <v>9.1769547325102882E-2</v>
      </c>
      <c r="V12" s="445">
        <f>V8/(Hydro!$H6*2208)*1000</f>
        <v>9.743760064412238E-2</v>
      </c>
      <c r="W12" s="445">
        <f>W8/(Hydro!$H6*2208)*1000</f>
        <v>0.10975191223832527</v>
      </c>
      <c r="X12" s="445">
        <f>X8/(Hydro!$H6*2184)*1000</f>
        <v>8.3152726902726903E-2</v>
      </c>
      <c r="Y12" s="445">
        <f>Y8/(Hydro!$H6*2184)*1000</f>
        <v>9.8066239316239312E-2</v>
      </c>
      <c r="Z12" s="445">
        <f>Z8/(Hydro!$H6*2208)*1000</f>
        <v>6.2579175221417066E-2</v>
      </c>
      <c r="AA12" s="445">
        <f>AA8/(Hydro!$H6*2208)*1000</f>
        <v>0.13404017109500807</v>
      </c>
      <c r="AB12" s="445">
        <f>AB8/(Hydro!$H6*2184)*1000</f>
        <v>6.2845167887667891E-2</v>
      </c>
      <c r="AC12" s="445">
        <f>AC8/(Hydro!$H6*2160)*1000</f>
        <v>3.5631541666666669E-2</v>
      </c>
      <c r="AD12" s="721"/>
      <c r="AE12" s="155"/>
      <c r="AF12" s="721"/>
      <c r="AG12" s="721"/>
      <c r="AH12" s="721"/>
      <c r="AI12" s="721"/>
      <c r="AJ12" s="721"/>
      <c r="AK12" s="721"/>
      <c r="AL12" s="721"/>
    </row>
    <row r="13" spans="1:38" ht="14.25" customHeight="1">
      <c r="A13" s="428" t="s">
        <v>488</v>
      </c>
      <c r="B13" s="458">
        <f>B9/(Hydro!$H7*2184)*1000</f>
        <v>0.70748564142537373</v>
      </c>
      <c r="C13" s="429">
        <f>C9/(Hydro!$H7*8760)*1000</f>
        <v>0.42184031175255499</v>
      </c>
      <c r="D13" s="429">
        <f>D9/(Hydro!$H7*8760)*1000</f>
        <v>0.42811729905051815</v>
      </c>
      <c r="E13" s="429">
        <f>E9/(Hydro!$H7*8760)*1000</f>
        <v>0.34758235485975214</v>
      </c>
      <c r="F13" s="429">
        <f>F9/(Hydro!$H7*8760)*1000</f>
        <v>0.26968838334420525</v>
      </c>
      <c r="G13" s="429">
        <f>G9/(Hydro!$H7*8760)*1000</f>
        <v>0.28250652995216347</v>
      </c>
      <c r="H13" s="448"/>
      <c r="I13" s="458">
        <f>I9/(Hydro!$H7*2184)*1000</f>
        <v>0.70748564142537373</v>
      </c>
      <c r="J13" s="442">
        <f>J9/(Hydro!$H7*2208)*1000</f>
        <v>0.33824678837416611</v>
      </c>
      <c r="K13" s="442">
        <f>K9/(Hydro!$H7*2208)*1000</f>
        <v>0.2132532134230504</v>
      </c>
      <c r="L13" s="442">
        <f>L9/(Hydro!$H7*2184)*1000</f>
        <v>0.44196337723123441</v>
      </c>
      <c r="M13" s="442">
        <f>M9/(Hydro!$H7*2160)*1000</f>
        <v>0.7001671810699589</v>
      </c>
      <c r="N13" s="442">
        <f>N9/(Hydro!$H7*2208)*1000</f>
        <v>0.29883666177823787</v>
      </c>
      <c r="O13" s="442">
        <f>O9/(Hydro!$H7*2208)*1000</f>
        <v>0.28460720036806991</v>
      </c>
      <c r="P13" s="442">
        <f>P9/(Hydro!$H7*2184)*1000</f>
        <v>0.48258619687191118</v>
      </c>
      <c r="Q13" s="443">
        <f>Q9/(Hydro!$H7*2160)*1000</f>
        <v>0.65189594356261027</v>
      </c>
      <c r="R13" s="443">
        <f>R9/(Hydro!$H7*2208)*1000</f>
        <v>0.36427331349206343</v>
      </c>
      <c r="S13" s="443">
        <f>S9/(Hydro!$H7*2208)*1000</f>
        <v>0.27049455802852546</v>
      </c>
      <c r="T13" s="443">
        <f>T9/(Hydro!$H7*2184)*1000</f>
        <v>0.38044090499447647</v>
      </c>
      <c r="U13" s="443">
        <f>U9/(Hydro!$H7*2160)*1000</f>
        <v>0.37609769988242214</v>
      </c>
      <c r="V13" s="443">
        <f>V9/(Hydro!$H7*2208)*1000</f>
        <v>0.22379388802622496</v>
      </c>
      <c r="W13" s="443">
        <f>W9/(Hydro!$H7*2208)*1000</f>
        <v>0.17274395416379112</v>
      </c>
      <c r="X13" s="443">
        <f>X9/(Hydro!$H7*2184)*1000</f>
        <v>0.28347850892493748</v>
      </c>
      <c r="Y13" s="443">
        <f>Y9/(Hydro!$H7*2184)*1000</f>
        <v>0.39734323216466072</v>
      </c>
      <c r="Z13" s="443">
        <f>Z9/(Hydro!$H7*2208)*1000</f>
        <v>0.27464849141649417</v>
      </c>
      <c r="AA13" s="443">
        <f>AA9/(Hydro!$H7*2208)*1000</f>
        <v>0.18119805595094315</v>
      </c>
      <c r="AB13" s="443">
        <f>AB9/(Hydro!$H7*2184)*1000</f>
        <v>0.31517937997848722</v>
      </c>
      <c r="AC13" s="443">
        <f>AC9/(Hydro!$H7*2160)*1000</f>
        <v>0.50211390817901225</v>
      </c>
      <c r="AD13" s="721"/>
      <c r="AE13" s="155"/>
      <c r="AF13" s="721"/>
      <c r="AG13" s="721"/>
      <c r="AH13" s="721"/>
      <c r="AI13" s="721"/>
      <c r="AJ13" s="721"/>
      <c r="AK13" s="721"/>
      <c r="AL13" s="721"/>
    </row>
    <row r="14" spans="1:38" s="154" customFormat="1" ht="14.25" customHeight="1">
      <c r="A14" s="399" t="s">
        <v>558</v>
      </c>
      <c r="B14" s="273"/>
      <c r="C14" s="273"/>
      <c r="D14" s="273"/>
      <c r="E14" s="271"/>
      <c r="F14" s="271"/>
      <c r="G14" s="271"/>
      <c r="H14" s="27"/>
      <c r="I14" s="418"/>
      <c r="J14" s="418"/>
      <c r="K14" s="418"/>
      <c r="L14" s="418"/>
      <c r="M14" s="418"/>
      <c r="N14" s="418"/>
      <c r="O14" s="418"/>
      <c r="P14" s="418"/>
      <c r="Q14" s="418"/>
      <c r="R14" s="271"/>
      <c r="S14" s="271"/>
      <c r="T14" s="271"/>
      <c r="U14" s="271"/>
      <c r="V14" s="271"/>
      <c r="W14" s="271"/>
      <c r="X14" s="271"/>
      <c r="Y14" s="271"/>
      <c r="Z14" s="271"/>
      <c r="AA14" s="271"/>
      <c r="AB14" s="271"/>
      <c r="AC14" s="271"/>
      <c r="AD14" s="721"/>
      <c r="AE14" s="155"/>
      <c r="AF14" s="721"/>
      <c r="AG14" s="721"/>
      <c r="AH14" s="721"/>
      <c r="AI14" s="721"/>
      <c r="AJ14" s="721"/>
      <c r="AK14" s="721"/>
      <c r="AL14" s="721"/>
    </row>
    <row r="15" spans="1:38" ht="14.25" customHeight="1">
      <c r="A15" s="795" t="s">
        <v>614</v>
      </c>
      <c r="B15" s="430"/>
      <c r="C15" s="430"/>
      <c r="D15" s="430"/>
      <c r="E15" s="431"/>
      <c r="F15" s="431"/>
      <c r="G15" s="431"/>
      <c r="H15" s="851"/>
      <c r="I15" s="714"/>
      <c r="J15" s="714"/>
      <c r="K15" s="714"/>
      <c r="L15" s="430"/>
      <c r="M15" s="430"/>
      <c r="N15" s="430"/>
      <c r="O15" s="431"/>
      <c r="P15" s="431"/>
      <c r="Q15" s="431"/>
      <c r="R15" s="431"/>
      <c r="S15" s="430"/>
      <c r="T15" s="430"/>
      <c r="U15" s="431"/>
      <c r="V15" s="431"/>
      <c r="W15" s="431"/>
      <c r="X15" s="431"/>
      <c r="Y15" s="430"/>
      <c r="Z15" s="430"/>
      <c r="AA15" s="431"/>
      <c r="AB15" s="431"/>
      <c r="AC15" s="431"/>
      <c r="AD15" s="721"/>
      <c r="AE15" s="155"/>
      <c r="AF15" s="721"/>
      <c r="AG15" s="721"/>
      <c r="AH15" s="721"/>
      <c r="AI15" s="721"/>
      <c r="AJ15" s="721"/>
      <c r="AK15" s="721"/>
      <c r="AL15" s="721"/>
    </row>
    <row r="16" spans="1:38" ht="14.25" customHeight="1">
      <c r="A16" s="615" t="s">
        <v>485</v>
      </c>
      <c r="B16" s="854">
        <v>13.520507986895201</v>
      </c>
      <c r="C16" s="432" t="s">
        <v>559</v>
      </c>
      <c r="D16" s="432" t="s">
        <v>617</v>
      </c>
      <c r="E16" s="432" t="s">
        <v>618</v>
      </c>
      <c r="F16" s="433">
        <v>35.6</v>
      </c>
      <c r="G16" s="433">
        <v>37.299999999999997</v>
      </c>
      <c r="H16" s="851"/>
      <c r="I16" s="715"/>
      <c r="J16" s="715"/>
      <c r="K16" s="715"/>
      <c r="L16" s="432"/>
      <c r="M16" s="432"/>
      <c r="N16" s="432"/>
      <c r="O16" s="432"/>
      <c r="P16" s="433"/>
      <c r="Q16" s="433"/>
      <c r="R16" s="433"/>
      <c r="S16" s="432"/>
      <c r="T16" s="432"/>
      <c r="U16" s="432"/>
      <c r="V16" s="433"/>
      <c r="W16" s="433"/>
      <c r="X16" s="433"/>
      <c r="Y16" s="432"/>
      <c r="Z16" s="432"/>
      <c r="AA16" s="432"/>
      <c r="AB16" s="433"/>
      <c r="AC16" s="433"/>
      <c r="AD16" s="721"/>
      <c r="AE16" s="721"/>
      <c r="AF16" s="721"/>
      <c r="AG16" s="721"/>
      <c r="AH16" s="721"/>
      <c r="AI16" s="721"/>
      <c r="AJ16" s="721"/>
      <c r="AK16" s="721"/>
      <c r="AL16" s="721"/>
    </row>
    <row r="17" spans="1:29" ht="14.25" customHeight="1">
      <c r="A17" s="796" t="s">
        <v>615</v>
      </c>
      <c r="B17" s="716"/>
      <c r="C17" s="434"/>
      <c r="D17" s="434"/>
      <c r="E17" s="434"/>
      <c r="F17" s="434"/>
      <c r="G17" s="434"/>
      <c r="H17" s="851"/>
      <c r="I17" s="716"/>
      <c r="J17" s="716"/>
      <c r="K17" s="716"/>
      <c r="L17" s="434"/>
      <c r="M17" s="434"/>
      <c r="N17" s="434"/>
      <c r="O17" s="434"/>
      <c r="P17" s="434"/>
      <c r="Q17" s="434"/>
      <c r="R17" s="434"/>
      <c r="S17" s="434"/>
      <c r="T17" s="434"/>
      <c r="U17" s="434"/>
      <c r="V17" s="434"/>
      <c r="W17" s="434"/>
      <c r="X17" s="434"/>
      <c r="Y17" s="434"/>
      <c r="Z17" s="434"/>
      <c r="AA17" s="434"/>
      <c r="AB17" s="434"/>
      <c r="AC17" s="434"/>
    </row>
    <row r="18" spans="1:29" ht="14.25" customHeight="1">
      <c r="A18" s="615" t="s">
        <v>485</v>
      </c>
      <c r="B18" s="717">
        <v>5.3900000000000003E-2</v>
      </c>
      <c r="C18" s="435">
        <v>3.9899999999999998E-2</v>
      </c>
      <c r="D18" s="435">
        <v>4.0300000000000002E-2</v>
      </c>
      <c r="E18" s="436" t="s">
        <v>560</v>
      </c>
      <c r="F18" s="436" t="s">
        <v>561</v>
      </c>
      <c r="G18" s="436" t="s">
        <v>562</v>
      </c>
      <c r="H18" s="851"/>
      <c r="I18" s="717"/>
      <c r="J18" s="717"/>
      <c r="K18" s="717"/>
      <c r="L18" s="435"/>
      <c r="M18" s="435"/>
      <c r="N18" s="435"/>
      <c r="O18" s="436"/>
      <c r="P18" s="436"/>
      <c r="Q18" s="436"/>
      <c r="R18" s="437"/>
      <c r="S18" s="435"/>
      <c r="T18" s="435"/>
      <c r="U18" s="436"/>
      <c r="V18" s="436"/>
      <c r="W18" s="436"/>
      <c r="X18" s="437"/>
      <c r="Y18" s="435"/>
      <c r="Z18" s="435"/>
      <c r="AA18" s="436"/>
      <c r="AB18" s="436"/>
      <c r="AC18" s="436"/>
    </row>
    <row r="19" spans="1:29" ht="14.25" customHeight="1">
      <c r="A19" s="796" t="s">
        <v>616</v>
      </c>
      <c r="B19" s="716"/>
      <c r="C19" s="434"/>
      <c r="D19" s="434"/>
      <c r="E19" s="434"/>
      <c r="F19" s="434"/>
      <c r="G19" s="434"/>
      <c r="H19" s="851"/>
      <c r="I19" s="716"/>
      <c r="J19" s="716"/>
      <c r="K19" s="716"/>
      <c r="L19" s="434"/>
      <c r="M19" s="434"/>
      <c r="N19" s="434"/>
      <c r="O19" s="434"/>
      <c r="P19" s="434"/>
      <c r="Q19" s="434"/>
      <c r="R19" s="434"/>
      <c r="S19" s="434"/>
      <c r="T19" s="434"/>
      <c r="U19" s="434"/>
      <c r="V19" s="434"/>
      <c r="W19" s="434"/>
      <c r="X19" s="434"/>
      <c r="Y19" s="434"/>
      <c r="Z19" s="434"/>
      <c r="AA19" s="434"/>
      <c r="AB19" s="434"/>
      <c r="AC19" s="434"/>
    </row>
    <row r="20" spans="1:29" ht="14.25" customHeight="1">
      <c r="A20" s="797" t="s">
        <v>485</v>
      </c>
      <c r="B20" s="718">
        <v>1.325</v>
      </c>
      <c r="C20" s="438">
        <v>1.3</v>
      </c>
      <c r="D20" s="438">
        <v>1.4</v>
      </c>
      <c r="E20" s="438">
        <v>1.4</v>
      </c>
      <c r="F20" s="438">
        <v>1.7</v>
      </c>
      <c r="G20" s="438">
        <v>1.6</v>
      </c>
      <c r="H20" s="851"/>
      <c r="I20" s="718"/>
      <c r="J20" s="718"/>
      <c r="K20" s="718"/>
      <c r="L20" s="438"/>
      <c r="M20" s="438"/>
      <c r="N20" s="438"/>
      <c r="O20" s="438"/>
      <c r="P20" s="438"/>
      <c r="Q20" s="438"/>
      <c r="R20" s="439"/>
      <c r="S20" s="438"/>
      <c r="T20" s="438"/>
      <c r="U20" s="438"/>
      <c r="V20" s="438"/>
      <c r="W20" s="438"/>
      <c r="X20" s="439"/>
      <c r="Y20" s="438"/>
      <c r="Z20" s="438"/>
      <c r="AA20" s="438"/>
      <c r="AB20" s="438"/>
      <c r="AC20" s="438"/>
    </row>
    <row r="21" spans="1:29" ht="14.25" customHeight="1">
      <c r="A21" s="222" t="s">
        <v>612</v>
      </c>
      <c r="B21" s="852"/>
      <c r="C21" s="852"/>
      <c r="D21" s="852"/>
      <c r="E21" s="852"/>
      <c r="F21" s="852"/>
      <c r="G21" s="852"/>
      <c r="H21" s="721"/>
      <c r="I21" s="721"/>
      <c r="J21" s="721"/>
      <c r="K21" s="721"/>
      <c r="L21" s="721"/>
      <c r="M21" s="721"/>
      <c r="N21" s="721"/>
      <c r="O21" s="721"/>
      <c r="P21" s="721"/>
      <c r="Q21" s="721"/>
      <c r="R21" s="721"/>
      <c r="S21" s="721"/>
      <c r="T21" s="721"/>
      <c r="U21" s="721"/>
      <c r="V21" s="721"/>
      <c r="W21" s="721"/>
      <c r="X21" s="721"/>
      <c r="Y21" s="721"/>
      <c r="Z21" s="721"/>
      <c r="AA21" s="721"/>
      <c r="AB21" s="721"/>
      <c r="AC21" s="721"/>
    </row>
    <row r="22" spans="1:29" ht="14.25" customHeight="1">
      <c r="A22" s="222" t="s">
        <v>613</v>
      </c>
      <c r="B22" s="852"/>
      <c r="C22" s="852"/>
      <c r="D22" s="852"/>
      <c r="E22" s="852"/>
      <c r="F22" s="853"/>
      <c r="G22" s="853"/>
      <c r="H22" s="721"/>
      <c r="I22" s="721"/>
      <c r="J22" s="721"/>
      <c r="K22" s="721"/>
      <c r="L22" s="721"/>
      <c r="M22" s="721"/>
      <c r="N22" s="721"/>
      <c r="O22" s="721"/>
      <c r="P22" s="721"/>
      <c r="Q22" s="721"/>
      <c r="R22" s="721"/>
      <c r="S22" s="721"/>
      <c r="T22" s="721"/>
      <c r="U22" s="721"/>
      <c r="V22" s="721"/>
      <c r="W22" s="721"/>
      <c r="X22" s="721"/>
      <c r="Y22" s="721"/>
      <c r="Z22" s="721"/>
      <c r="AA22" s="721"/>
      <c r="AB22" s="721"/>
      <c r="AC22" s="721"/>
    </row>
    <row r="23" spans="1:29">
      <c r="A23" s="234"/>
      <c r="B23" s="204"/>
      <c r="C23" s="204"/>
      <c r="D23" s="204"/>
      <c r="E23" s="204"/>
      <c r="F23" s="204"/>
      <c r="G23" s="204"/>
      <c r="H23" s="203"/>
      <c r="I23" s="721"/>
      <c r="J23" s="713"/>
      <c r="K23" s="713"/>
      <c r="L23" s="441"/>
      <c r="M23" s="441"/>
      <c r="N23" s="441"/>
      <c r="O23" s="441"/>
      <c r="P23" s="441"/>
      <c r="Q23" s="441"/>
      <c r="R23" s="441"/>
      <c r="S23" s="441"/>
      <c r="T23" s="441"/>
      <c r="U23" s="441"/>
      <c r="V23" s="441"/>
      <c r="W23" s="441"/>
      <c r="X23" s="441"/>
      <c r="Y23" s="441"/>
      <c r="Z23" s="441"/>
      <c r="AA23" s="441"/>
      <c r="AB23" s="441"/>
      <c r="AC23" s="441"/>
    </row>
    <row r="24" spans="1:29">
      <c r="A24" s="203"/>
      <c r="B24" s="721"/>
      <c r="C24" s="721"/>
      <c r="D24" s="721"/>
      <c r="E24" s="821"/>
      <c r="F24" s="821"/>
      <c r="G24" s="821"/>
      <c r="H24" s="721"/>
      <c r="I24" s="721"/>
      <c r="J24" s="721"/>
      <c r="K24" s="721"/>
      <c r="L24" s="721"/>
      <c r="M24" s="721"/>
      <c r="N24" s="721"/>
      <c r="O24" s="721"/>
      <c r="P24" s="721"/>
      <c r="Q24" s="721"/>
      <c r="R24" s="721"/>
      <c r="S24" s="721"/>
      <c r="T24" s="721"/>
      <c r="U24" s="721"/>
      <c r="V24" s="721"/>
      <c r="W24" s="721"/>
      <c r="X24" s="721"/>
      <c r="Y24" s="721"/>
      <c r="Z24" s="721"/>
      <c r="AA24" s="721"/>
      <c r="AB24" s="721"/>
      <c r="AC24" s="721"/>
    </row>
    <row r="25" spans="1:29">
      <c r="A25" s="203"/>
      <c r="B25" s="721"/>
      <c r="C25" s="821"/>
      <c r="D25" s="821"/>
      <c r="E25" s="821"/>
      <c r="F25" s="821"/>
      <c r="G25" s="821"/>
      <c r="H25" s="721"/>
      <c r="I25" s="721"/>
      <c r="J25" s="721"/>
      <c r="K25" s="721"/>
      <c r="L25" s="721"/>
      <c r="M25" s="721"/>
      <c r="N25" s="721"/>
      <c r="O25" s="721"/>
      <c r="P25" s="721"/>
      <c r="Q25" s="721"/>
      <c r="R25" s="721"/>
      <c r="S25" s="721"/>
      <c r="T25" s="721"/>
      <c r="U25" s="721"/>
      <c r="V25" s="721"/>
      <c r="W25" s="721"/>
      <c r="X25" s="721"/>
      <c r="Y25" s="721"/>
      <c r="Z25" s="721"/>
      <c r="AA25" s="721"/>
      <c r="AB25" s="721"/>
      <c r="AC25" s="721"/>
    </row>
    <row r="26" spans="1:29">
      <c r="A26" s="203"/>
      <c r="B26" s="821"/>
      <c r="C26" s="821"/>
      <c r="D26" s="821"/>
      <c r="E26" s="821"/>
      <c r="F26" s="821"/>
      <c r="G26" s="821"/>
      <c r="H26" s="721"/>
      <c r="I26" s="721"/>
      <c r="J26" s="721"/>
      <c r="K26" s="721"/>
      <c r="L26" s="721"/>
      <c r="M26" s="721"/>
      <c r="N26" s="721"/>
      <c r="O26" s="721"/>
      <c r="P26" s="721"/>
      <c r="Q26" s="721"/>
      <c r="R26" s="721"/>
      <c r="S26" s="721"/>
      <c r="T26" s="721"/>
      <c r="U26" s="721"/>
      <c r="V26" s="721"/>
      <c r="W26" s="721"/>
      <c r="X26" s="721"/>
      <c r="Y26" s="721"/>
      <c r="Z26" s="721"/>
      <c r="AA26" s="721"/>
      <c r="AB26" s="721"/>
      <c r="AC26" s="721"/>
    </row>
    <row r="27" spans="1:29">
      <c r="A27" s="203"/>
      <c r="B27" s="821"/>
      <c r="C27" s="821"/>
      <c r="D27" s="821"/>
      <c r="E27" s="821"/>
      <c r="F27" s="821"/>
      <c r="G27" s="821"/>
      <c r="H27" s="721"/>
      <c r="I27" s="721"/>
      <c r="J27" s="721"/>
      <c r="K27" s="721"/>
      <c r="L27" s="721"/>
      <c r="M27" s="721"/>
      <c r="N27" s="721"/>
      <c r="O27" s="721"/>
      <c r="P27" s="721"/>
      <c r="Q27" s="721"/>
      <c r="R27" s="721"/>
      <c r="S27" s="721"/>
      <c r="T27" s="721"/>
      <c r="U27" s="721"/>
      <c r="V27" s="721"/>
      <c r="W27" s="721"/>
      <c r="X27" s="721"/>
      <c r="Y27" s="721"/>
      <c r="Z27" s="721"/>
      <c r="AA27" s="721"/>
      <c r="AB27" s="721"/>
      <c r="AC27" s="721"/>
    </row>
  </sheetData>
  <phoneticPr fontId="13" type="noConversion"/>
  <conditionalFormatting sqref="B8:D10">
    <cfRule type="expression" dxfId="131" priority="283">
      <formula>#REF!=0</formula>
    </cfRule>
  </conditionalFormatting>
  <conditionalFormatting sqref="B16:D17">
    <cfRule type="expression" dxfId="130" priority="266">
      <formula>#REF!=0</formula>
    </cfRule>
  </conditionalFormatting>
  <conditionalFormatting sqref="B15:E15">
    <cfRule type="expression" dxfId="129" priority="628">
      <formula>#REF!=0</formula>
    </cfRule>
  </conditionalFormatting>
  <conditionalFormatting sqref="B7:G7">
    <cfRule type="expression" dxfId="128" priority="637">
      <formula>#REF!=0</formula>
    </cfRule>
  </conditionalFormatting>
  <conditionalFormatting sqref="B11:G11">
    <cfRule type="expression" dxfId="127" priority="585">
      <formula>#REF!=0</formula>
    </cfRule>
  </conditionalFormatting>
  <conditionalFormatting sqref="B19:G20">
    <cfRule type="expression" dxfId="126" priority="267">
      <formula>#REF!=0</formula>
    </cfRule>
  </conditionalFormatting>
  <conditionalFormatting sqref="E16">
    <cfRule type="expression" dxfId="125" priority="344">
      <formula>#REF!=0</formula>
    </cfRule>
  </conditionalFormatting>
  <conditionalFormatting sqref="E8:G9">
    <cfRule type="expression" dxfId="124" priority="361">
      <formula>#REF!=0</formula>
    </cfRule>
  </conditionalFormatting>
  <conditionalFormatting sqref="E17:G17">
    <cfRule type="expression" dxfId="123" priority="625">
      <formula>#REF!=0</formula>
    </cfRule>
  </conditionalFormatting>
  <conditionalFormatting sqref="E10:G10">
    <cfRule type="expression" dxfId="122" priority="488">
      <formula>#REF!=0</formula>
    </cfRule>
  </conditionalFormatting>
  <conditionalFormatting sqref="F15:G17">
    <cfRule type="expression" dxfId="121" priority="417">
      <formula>#REF!=0</formula>
    </cfRule>
  </conditionalFormatting>
  <conditionalFormatting sqref="H7">
    <cfRule type="expression" dxfId="120" priority="700">
      <formula>#REF!=0</formula>
    </cfRule>
  </conditionalFormatting>
  <conditionalFormatting sqref="H8:H9">
    <cfRule type="expression" dxfId="119" priority="1276">
      <formula>W8=0</formula>
    </cfRule>
  </conditionalFormatting>
  <conditionalFormatting sqref="H10:H11">
    <cfRule type="expression" dxfId="118" priority="699">
      <formula>#REF!=0</formula>
    </cfRule>
  </conditionalFormatting>
  <conditionalFormatting sqref="S16:T17 Y16:Z17 L16:N17">
    <cfRule type="expression" dxfId="117" priority="30">
      <formula>#REF!=0</formula>
    </cfRule>
  </conditionalFormatting>
  <conditionalFormatting sqref="S15:U15 Y15:AA15 I15:O15">
    <cfRule type="expression" dxfId="116" priority="42">
      <formula>#REF!=0</formula>
    </cfRule>
  </conditionalFormatting>
  <conditionalFormatting sqref="L7:AC11">
    <cfRule type="expression" dxfId="115" priority="27">
      <formula>#REF!=0</formula>
    </cfRule>
  </conditionalFormatting>
  <conditionalFormatting sqref="L19:AC20">
    <cfRule type="expression" dxfId="114" priority="31">
      <formula>#REF!=0</formula>
    </cfRule>
  </conditionalFormatting>
  <conditionalFormatting sqref="O16 U16 AA16">
    <cfRule type="expression" dxfId="113" priority="34">
      <formula>#REF!=0</formula>
    </cfRule>
  </conditionalFormatting>
  <conditionalFormatting sqref="O17:Q17 U17:W17 AA17:AC17">
    <cfRule type="expression" dxfId="112" priority="41">
      <formula>#REF!=0</formula>
    </cfRule>
  </conditionalFormatting>
  <conditionalFormatting sqref="P15:R17 V15:X17 AB15:AC17">
    <cfRule type="expression" dxfId="111" priority="35">
      <formula>#REF!=0</formula>
    </cfRule>
  </conditionalFormatting>
  <conditionalFormatting sqref="Y7:AC7">
    <cfRule type="expression" dxfId="110" priority="312">
      <formula>#REF!=0</formula>
    </cfRule>
  </conditionalFormatting>
  <conditionalFormatting sqref="Y11:AC11">
    <cfRule type="expression" dxfId="109" priority="310">
      <formula>#REF!=0</formula>
    </cfRule>
  </conditionalFormatting>
  <conditionalFormatting sqref="AB19:AC19">
    <cfRule type="expression" dxfId="108" priority="43">
      <formula>#REF!=0</formula>
    </cfRule>
  </conditionalFormatting>
  <conditionalFormatting sqref="J23:AC23">
    <cfRule type="expression" dxfId="107" priority="16">
      <formula>#REF!=0</formula>
    </cfRule>
  </conditionalFormatting>
  <conditionalFormatting sqref="K16:K17">
    <cfRule type="expression" dxfId="106" priority="10">
      <formula>#REF!=0</formula>
    </cfRule>
  </conditionalFormatting>
  <conditionalFormatting sqref="K7:K11">
    <cfRule type="expression" dxfId="105" priority="9">
      <formula>#REF!=0</formula>
    </cfRule>
  </conditionalFormatting>
  <conditionalFormatting sqref="K19:K20">
    <cfRule type="expression" dxfId="104" priority="11">
      <formula>#REF!=0</formula>
    </cfRule>
  </conditionalFormatting>
  <conditionalFormatting sqref="I8:I9">
    <cfRule type="expression" dxfId="103" priority="6">
      <formula>L8=0</formula>
    </cfRule>
  </conditionalFormatting>
  <conditionalFormatting sqref="I16:I17">
    <cfRule type="expression" dxfId="102" priority="7">
      <formula>#REF!=0</formula>
    </cfRule>
  </conditionalFormatting>
  <conditionalFormatting sqref="I7:I11">
    <cfRule type="expression" dxfId="101" priority="5">
      <formula>#REF!=0</formula>
    </cfRule>
  </conditionalFormatting>
  <conditionalFormatting sqref="I19:I20">
    <cfRule type="expression" dxfId="100" priority="8">
      <formula>#REF!=0</formula>
    </cfRule>
  </conditionalFormatting>
  <conditionalFormatting sqref="J16:J17">
    <cfRule type="expression" dxfId="99" priority="3">
      <formula>#REF!=0</formula>
    </cfRule>
  </conditionalFormatting>
  <conditionalFormatting sqref="J7:J11">
    <cfRule type="expression" dxfId="98" priority="2">
      <formula>#REF!=0</formula>
    </cfRule>
  </conditionalFormatting>
  <conditionalFormatting sqref="J19:J20">
    <cfRule type="expression" dxfId="97" priority="4">
      <formula>#REF!=0</formula>
    </cfRule>
  </conditionalFormatting>
  <pageMargins left="0.7" right="0.7" top="0.75" bottom="0.75" header="0.3" footer="0.3"/>
  <pageSetup paperSize="9" orientation="portrait" r:id="rId1"/>
  <ignoredErrors>
    <ignoredError sqref="C8:G9"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6D36-6C3B-4BC7-9BE6-FC53CF39C6C2}">
  <sheetPr>
    <tabColor theme="5"/>
    <outlinePr summaryRight="0"/>
  </sheetPr>
  <dimension ref="A1:AJ28"/>
  <sheetViews>
    <sheetView showGridLines="0" zoomScaleNormal="100" workbookViewId="0"/>
  </sheetViews>
  <sheetFormatPr defaultColWidth="9.44140625" defaultRowHeight="13.2"/>
  <cols>
    <col min="1" max="1" width="45.5546875" style="4" customWidth="1"/>
    <col min="2" max="2" width="13.33203125" style="741" customWidth="1"/>
    <col min="3" max="29" width="13.33203125" style="4" customWidth="1"/>
    <col min="30" max="44" width="9.5546875" style="4" customWidth="1"/>
    <col min="45" max="16384" width="9.44140625" style="4"/>
  </cols>
  <sheetData>
    <row r="1" spans="1:36" ht="39.75" customHeight="1">
      <c r="A1" s="3" t="s">
        <v>11</v>
      </c>
      <c r="C1" s="741"/>
      <c r="D1" s="721"/>
      <c r="E1" s="721"/>
      <c r="F1" s="721"/>
      <c r="G1" s="721"/>
      <c r="H1" s="721"/>
      <c r="I1" s="741"/>
      <c r="J1" s="74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row>
    <row r="2" spans="1:36" ht="39.75" customHeight="1" thickBot="1">
      <c r="A2" s="562" t="s">
        <v>650</v>
      </c>
      <c r="B2" s="742"/>
      <c r="C2" s="742"/>
      <c r="D2" s="150"/>
      <c r="E2" s="150"/>
      <c r="F2" s="150"/>
      <c r="G2" s="150"/>
      <c r="H2" s="150"/>
      <c r="I2" s="742"/>
      <c r="J2" s="742"/>
      <c r="K2" s="150"/>
      <c r="L2" s="150"/>
      <c r="M2" s="150"/>
      <c r="N2" s="150"/>
      <c r="O2" s="150"/>
      <c r="P2" s="150"/>
      <c r="Q2" s="150"/>
      <c r="R2" s="150"/>
      <c r="S2" s="150"/>
      <c r="T2" s="150"/>
      <c r="U2" s="150"/>
      <c r="V2" s="150"/>
      <c r="W2" s="150"/>
      <c r="X2" s="150"/>
      <c r="Y2" s="150"/>
      <c r="Z2" s="150"/>
      <c r="AA2" s="150"/>
      <c r="AB2" s="150"/>
      <c r="AC2" s="150"/>
      <c r="AD2" s="721"/>
      <c r="AE2" s="721"/>
      <c r="AF2" s="721"/>
      <c r="AG2" s="9"/>
      <c r="AH2" s="9"/>
      <c r="AI2" s="9"/>
      <c r="AJ2" s="9"/>
    </row>
    <row r="3" spans="1:36" ht="14.25" customHeight="1">
      <c r="A3" s="721"/>
      <c r="C3" s="741"/>
      <c r="D3" s="721"/>
      <c r="E3" s="721"/>
      <c r="F3" s="721"/>
      <c r="G3" s="156"/>
      <c r="H3" s="721"/>
      <c r="I3" s="741"/>
      <c r="J3" s="74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row>
    <row r="4" spans="1:36" s="153" customFormat="1" ht="14.25" customHeight="1">
      <c r="A4" s="677" t="s">
        <v>518</v>
      </c>
      <c r="B4" s="743"/>
      <c r="C4" s="743"/>
      <c r="G4" s="156"/>
      <c r="I4" s="743"/>
      <c r="J4" s="743"/>
      <c r="AD4" s="721"/>
      <c r="AE4" s="721"/>
      <c r="AF4" s="721"/>
    </row>
    <row r="5" spans="1:36" s="154" customFormat="1" ht="14.25" customHeight="1">
      <c r="A5" s="399"/>
      <c r="B5" s="744" t="s">
        <v>531</v>
      </c>
      <c r="C5" s="744" t="s">
        <v>532</v>
      </c>
      <c r="D5" s="271" t="s">
        <v>533</v>
      </c>
      <c r="E5" s="271" t="s">
        <v>534</v>
      </c>
      <c r="F5" s="271" t="s">
        <v>535</v>
      </c>
      <c r="G5" s="271" t="s">
        <v>536</v>
      </c>
      <c r="H5" s="27"/>
      <c r="I5" s="744" t="s">
        <v>295</v>
      </c>
      <c r="J5" s="744" t="s">
        <v>296</v>
      </c>
      <c r="K5" s="271" t="s">
        <v>297</v>
      </c>
      <c r="L5" s="271" t="s">
        <v>298</v>
      </c>
      <c r="M5" s="271" t="s">
        <v>299</v>
      </c>
      <c r="N5" s="271" t="s">
        <v>300</v>
      </c>
      <c r="O5" s="271" t="s">
        <v>301</v>
      </c>
      <c r="P5" s="271" t="s">
        <v>302</v>
      </c>
      <c r="Q5" s="271" t="s">
        <v>303</v>
      </c>
      <c r="R5" s="271" t="s">
        <v>304</v>
      </c>
      <c r="S5" s="271" t="s">
        <v>305</v>
      </c>
      <c r="T5" s="271" t="s">
        <v>306</v>
      </c>
      <c r="U5" s="271" t="s">
        <v>504</v>
      </c>
      <c r="V5" s="271" t="s">
        <v>537</v>
      </c>
      <c r="W5" s="271" t="s">
        <v>502</v>
      </c>
      <c r="X5" s="271" t="s">
        <v>538</v>
      </c>
      <c r="Y5" s="271" t="s">
        <v>539</v>
      </c>
      <c r="Z5" s="271" t="s">
        <v>540</v>
      </c>
      <c r="AA5" s="271" t="s">
        <v>541</v>
      </c>
      <c r="AB5" s="271" t="s">
        <v>542</v>
      </c>
      <c r="AC5" s="271" t="s">
        <v>543</v>
      </c>
      <c r="AD5" s="721"/>
      <c r="AE5" s="721"/>
      <c r="AF5" s="721"/>
    </row>
    <row r="6" spans="1:36" s="154" customFormat="1" ht="14.25" customHeight="1">
      <c r="A6" s="459" t="s">
        <v>563</v>
      </c>
      <c r="B6" s="745"/>
      <c r="C6" s="750"/>
      <c r="D6" s="460"/>
      <c r="E6" s="460"/>
      <c r="F6" s="460"/>
      <c r="G6" s="460"/>
      <c r="H6" s="25"/>
      <c r="I6" s="755"/>
      <c r="J6" s="760"/>
      <c r="K6" s="565"/>
      <c r="L6" s="403"/>
      <c r="M6" s="403"/>
      <c r="N6" s="403"/>
      <c r="O6" s="403"/>
      <c r="P6" s="403"/>
      <c r="Q6" s="403"/>
      <c r="R6" s="403"/>
      <c r="S6" s="403"/>
      <c r="T6" s="403"/>
      <c r="U6" s="403"/>
      <c r="V6" s="403"/>
      <c r="W6" s="403"/>
      <c r="X6" s="403"/>
      <c r="Y6" s="403"/>
      <c r="Z6" s="403"/>
      <c r="AA6" s="403"/>
      <c r="AB6" s="403"/>
      <c r="AC6" s="403"/>
      <c r="AD6" s="721"/>
      <c r="AE6" s="721"/>
      <c r="AF6" s="721"/>
    </row>
    <row r="7" spans="1:36" s="153" customFormat="1" ht="14.25" customHeight="1">
      <c r="A7" s="461" t="s">
        <v>501</v>
      </c>
      <c r="B7" s="746">
        <f>SUM(I7)</f>
        <v>43.986038000000001</v>
      </c>
      <c r="C7" s="751">
        <f>SUM(J7:M7)</f>
        <v>162.06819000000002</v>
      </c>
      <c r="D7" s="462">
        <f>SUM(N7:Q7)</f>
        <v>161.07599999999999</v>
      </c>
      <c r="E7" s="462">
        <f>SUM(R7:U7)</f>
        <v>160.19800000000001</v>
      </c>
      <c r="F7" s="462">
        <f>SUM(V7:Y7)</f>
        <v>78.662999999999997</v>
      </c>
      <c r="G7" s="462">
        <v>0</v>
      </c>
      <c r="H7" s="28"/>
      <c r="I7" s="756">
        <v>43.986038000000001</v>
      </c>
      <c r="J7" s="761">
        <v>41.64819</v>
      </c>
      <c r="K7" s="564">
        <v>38.438000000000002</v>
      </c>
      <c r="L7" s="402">
        <v>38.658000000000001</v>
      </c>
      <c r="M7" s="402">
        <v>43.323999999999998</v>
      </c>
      <c r="N7" s="402">
        <v>40.196000000000005</v>
      </c>
      <c r="O7" s="402">
        <v>46.317</v>
      </c>
      <c r="P7" s="402">
        <v>33.54</v>
      </c>
      <c r="Q7" s="402">
        <v>41.022999999999996</v>
      </c>
      <c r="R7" s="402">
        <v>50.2</v>
      </c>
      <c r="S7" s="402">
        <v>33.281999999999996</v>
      </c>
      <c r="T7" s="402">
        <v>35.270000000000003</v>
      </c>
      <c r="U7" s="402">
        <v>41.445999999999998</v>
      </c>
      <c r="V7" s="402">
        <v>42.778999999999996</v>
      </c>
      <c r="W7" s="564">
        <v>30.151</v>
      </c>
      <c r="X7" s="402">
        <v>5.7330000000000005</v>
      </c>
      <c r="Y7" s="402"/>
      <c r="Z7" s="402"/>
      <c r="AA7" s="402"/>
      <c r="AB7" s="402"/>
      <c r="AC7" s="402"/>
      <c r="AD7" s="721"/>
      <c r="AE7" s="721"/>
      <c r="AF7" s="721"/>
    </row>
    <row r="8" spans="1:36" s="153" customFormat="1" ht="14.25" customHeight="1">
      <c r="A8" s="461" t="s">
        <v>503</v>
      </c>
      <c r="B8" s="746">
        <f>SUM(I8)</f>
        <v>27.554659999999998</v>
      </c>
      <c r="C8" s="751">
        <f>SUM(J8:M8)</f>
        <v>122.59565999999998</v>
      </c>
      <c r="D8" s="462">
        <f>SUM(N8:Q8)</f>
        <v>100.137</v>
      </c>
      <c r="E8" s="462">
        <f>SUM(R8:U8)</f>
        <v>81.366</v>
      </c>
      <c r="F8" s="462">
        <f>SUM(V8:Y8)</f>
        <v>0</v>
      </c>
      <c r="G8" s="462">
        <v>0</v>
      </c>
      <c r="H8" s="24"/>
      <c r="I8" s="863">
        <v>27.554659999999998</v>
      </c>
      <c r="J8" s="761">
        <v>42.809660000000001</v>
      </c>
      <c r="K8" s="564">
        <v>25.055999999999997</v>
      </c>
      <c r="L8" s="402">
        <v>26.523</v>
      </c>
      <c r="M8" s="402">
        <v>28.207000000000001</v>
      </c>
      <c r="N8" s="402">
        <v>27.085000000000001</v>
      </c>
      <c r="O8" s="402">
        <v>18.847999999999999</v>
      </c>
      <c r="P8" s="402">
        <v>21.073999999999998</v>
      </c>
      <c r="Q8" s="402">
        <v>33.130000000000003</v>
      </c>
      <c r="R8" s="402">
        <v>31.496999999999996</v>
      </c>
      <c r="S8" s="402">
        <v>12.181000000000001</v>
      </c>
      <c r="T8" s="402">
        <v>30.940999999999999</v>
      </c>
      <c r="U8" s="402">
        <v>6.7470000000000008</v>
      </c>
      <c r="V8" s="402"/>
      <c r="W8" s="402"/>
      <c r="X8" s="402"/>
      <c r="Y8" s="402"/>
      <c r="Z8" s="402"/>
      <c r="AA8" s="402"/>
      <c r="AB8" s="402"/>
      <c r="AC8" s="402"/>
      <c r="AD8" s="721"/>
      <c r="AE8" s="721"/>
      <c r="AF8" s="721"/>
    </row>
    <row r="9" spans="1:36" s="153" customFormat="1" ht="14.25" customHeight="1">
      <c r="A9" s="799" t="s">
        <v>564</v>
      </c>
      <c r="B9" s="746">
        <f>SUM(I9)</f>
        <v>41.061770000000003</v>
      </c>
      <c r="C9" s="877">
        <f>SUM(J9:M9)</f>
        <v>0</v>
      </c>
      <c r="D9" s="877">
        <f>SUM(N9:Q9)</f>
        <v>0</v>
      </c>
      <c r="E9" s="877">
        <f>SUM(R9:U9)</f>
        <v>0</v>
      </c>
      <c r="F9" s="877">
        <f>SUM(V9:Y9)</f>
        <v>0</v>
      </c>
      <c r="G9" s="877">
        <v>0</v>
      </c>
      <c r="H9" s="24"/>
      <c r="I9" s="863">
        <v>41.061770000000003</v>
      </c>
      <c r="J9" s="800"/>
      <c r="K9" s="801"/>
      <c r="L9" s="413"/>
      <c r="M9" s="413"/>
      <c r="N9" s="413"/>
      <c r="O9" s="413"/>
      <c r="P9" s="413"/>
      <c r="Q9" s="413"/>
      <c r="R9" s="413"/>
      <c r="S9" s="413"/>
      <c r="T9" s="413"/>
      <c r="U9" s="413"/>
      <c r="V9" s="413"/>
      <c r="W9" s="413"/>
      <c r="X9" s="413"/>
      <c r="Y9" s="413"/>
      <c r="Z9" s="413"/>
      <c r="AA9" s="413"/>
      <c r="AB9" s="413"/>
      <c r="AC9" s="413"/>
      <c r="AD9" s="721"/>
      <c r="AE9" s="721"/>
      <c r="AF9" s="721"/>
    </row>
    <row r="10" spans="1:36" s="196" customFormat="1" ht="14.25" customHeight="1" thickBot="1">
      <c r="A10" s="764" t="s">
        <v>203</v>
      </c>
      <c r="B10" s="748">
        <f>SUM(B7:B9)</f>
        <v>112.60246799999999</v>
      </c>
      <c r="C10" s="753">
        <f>SUM(C7:C8)</f>
        <v>284.66385000000002</v>
      </c>
      <c r="D10" s="753">
        <f>SUM(D7:D8)</f>
        <v>261.21299999999997</v>
      </c>
      <c r="E10" s="753">
        <f>SUM(E7:E8)</f>
        <v>241.56400000000002</v>
      </c>
      <c r="F10" s="753">
        <f>SUM(F7:F8)</f>
        <v>78.662999999999997</v>
      </c>
      <c r="G10" s="753">
        <v>0</v>
      </c>
      <c r="H10" s="765"/>
      <c r="I10" s="757">
        <f>SUM(I7:I9)</f>
        <v>112.60246799999999</v>
      </c>
      <c r="J10" s="762">
        <f t="shared" ref="J10:M10" si="0">SUM(J7:J8)</f>
        <v>84.457850000000008</v>
      </c>
      <c r="K10" s="762">
        <f t="shared" si="0"/>
        <v>63.494</v>
      </c>
      <c r="L10" s="762">
        <f t="shared" si="0"/>
        <v>65.180999999999997</v>
      </c>
      <c r="M10" s="762">
        <f t="shared" si="0"/>
        <v>71.531000000000006</v>
      </c>
      <c r="N10" s="762">
        <f t="shared" ref="N10:X10" si="1">SUM(N7:N8)</f>
        <v>67.281000000000006</v>
      </c>
      <c r="O10" s="762">
        <f t="shared" si="1"/>
        <v>65.164999999999992</v>
      </c>
      <c r="P10" s="762">
        <f t="shared" si="1"/>
        <v>54.613999999999997</v>
      </c>
      <c r="Q10" s="762">
        <f t="shared" si="1"/>
        <v>74.152999999999992</v>
      </c>
      <c r="R10" s="762">
        <f t="shared" si="1"/>
        <v>81.697000000000003</v>
      </c>
      <c r="S10" s="762">
        <f t="shared" si="1"/>
        <v>45.462999999999994</v>
      </c>
      <c r="T10" s="762">
        <f t="shared" si="1"/>
        <v>66.210999999999999</v>
      </c>
      <c r="U10" s="762">
        <f t="shared" si="1"/>
        <v>48.192999999999998</v>
      </c>
      <c r="V10" s="762">
        <f t="shared" si="1"/>
        <v>42.778999999999996</v>
      </c>
      <c r="W10" s="762">
        <f t="shared" si="1"/>
        <v>30.151</v>
      </c>
      <c r="X10" s="762">
        <f t="shared" si="1"/>
        <v>5.7330000000000005</v>
      </c>
      <c r="Y10" s="762"/>
      <c r="Z10" s="762"/>
      <c r="AA10" s="762"/>
      <c r="AB10" s="762"/>
      <c r="AC10" s="762"/>
      <c r="AD10" s="766"/>
      <c r="AE10" s="766"/>
      <c r="AF10" s="766"/>
      <c r="AG10" s="767"/>
      <c r="AH10" s="767"/>
      <c r="AI10" s="767"/>
      <c r="AJ10" s="767"/>
    </row>
    <row r="11" spans="1:36" s="154" customFormat="1" ht="14.25" customHeight="1">
      <c r="A11" s="459" t="s">
        <v>565</v>
      </c>
      <c r="B11" s="747"/>
      <c r="C11" s="752"/>
      <c r="D11" s="463"/>
      <c r="E11" s="460"/>
      <c r="F11" s="460"/>
      <c r="G11" s="460"/>
      <c r="H11" s="25"/>
      <c r="I11" s="755"/>
      <c r="J11" s="760"/>
      <c r="K11" s="565"/>
      <c r="L11" s="403"/>
      <c r="M11" s="403"/>
      <c r="N11" s="403"/>
      <c r="O11" s="403"/>
      <c r="P11" s="403"/>
      <c r="Q11" s="403"/>
      <c r="R11" s="403"/>
      <c r="S11" s="403"/>
      <c r="T11" s="403"/>
      <c r="U11" s="403"/>
      <c r="V11" s="403"/>
      <c r="W11" s="403"/>
      <c r="X11" s="403"/>
      <c r="Y11" s="403"/>
      <c r="Z11" s="403"/>
      <c r="AA11" s="403"/>
      <c r="AB11" s="403"/>
      <c r="AC11" s="403"/>
      <c r="AD11" s="155"/>
      <c r="AE11" s="155"/>
      <c r="AF11" s="155"/>
    </row>
    <row r="12" spans="1:36" ht="14.25" customHeight="1">
      <c r="A12" s="461" t="s">
        <v>506</v>
      </c>
      <c r="B12" s="746">
        <f>SUM(I12)</f>
        <v>40.448999999999998</v>
      </c>
      <c r="C12" s="751">
        <f t="shared" ref="C12:C15" si="2">SUM(J12:M12)</f>
        <v>91.508091378383369</v>
      </c>
      <c r="D12" s="462">
        <f t="shared" ref="D12:D15" si="3">SUM(N12:Q12)</f>
        <v>107.48701345393428</v>
      </c>
      <c r="E12" s="462">
        <f t="shared" ref="E12:E13" si="4">SUM(R12:U12)</f>
        <v>73.230464699999999</v>
      </c>
      <c r="F12" s="462">
        <f>SUM(V12:Y12)</f>
        <v>78.018735399999997</v>
      </c>
      <c r="G12" s="462">
        <v>85.535191899999901</v>
      </c>
      <c r="H12" s="28"/>
      <c r="I12" s="756">
        <v>40.448999999999998</v>
      </c>
      <c r="J12" s="761">
        <v>29.626000000000001</v>
      </c>
      <c r="K12" s="564">
        <v>8.6769999999999996</v>
      </c>
      <c r="L12" s="402">
        <v>11.746061378383372</v>
      </c>
      <c r="M12" s="402">
        <v>41.459030000000006</v>
      </c>
      <c r="N12" s="402">
        <v>24.109877000000001</v>
      </c>
      <c r="O12" s="402">
        <v>9.3725449999999988</v>
      </c>
      <c r="P12" s="402">
        <v>23.780166837045616</v>
      </c>
      <c r="Q12" s="402">
        <v>50.224424616888662</v>
      </c>
      <c r="R12" s="402">
        <v>24.242516999999999</v>
      </c>
      <c r="S12" s="402">
        <v>0.6607847</v>
      </c>
      <c r="T12" s="402">
        <v>9.6219999999999999</v>
      </c>
      <c r="U12" s="402">
        <f>38705.163/1000</f>
        <v>38.705162999999999</v>
      </c>
      <c r="V12" s="402">
        <f>19007.034/1000</f>
        <v>19.007034000000001</v>
      </c>
      <c r="W12" s="402">
        <v>0</v>
      </c>
      <c r="X12" s="402">
        <f>17120.9484/1000</f>
        <v>17.1209484</v>
      </c>
      <c r="Y12" s="402">
        <f>41890.753/1000</f>
        <v>41.890752999999997</v>
      </c>
      <c r="Z12" s="402">
        <f>22287.695/1000</f>
        <v>22.287694999999999</v>
      </c>
      <c r="AA12" s="402">
        <f>327.2719/1000</f>
        <v>0.3272719</v>
      </c>
      <c r="AB12" s="402">
        <f>12677.5253/1000</f>
        <v>12.677525299999999</v>
      </c>
      <c r="AC12" s="402">
        <f>50242.6996999999/1000</f>
        <v>50.242699699999903</v>
      </c>
      <c r="AD12" s="721"/>
      <c r="AE12" s="721"/>
      <c r="AF12" s="721"/>
      <c r="AG12" s="721"/>
      <c r="AH12" s="721"/>
      <c r="AI12" s="721"/>
      <c r="AJ12" s="721"/>
    </row>
    <row r="13" spans="1:36" ht="14.25" customHeight="1">
      <c r="A13" s="461" t="s">
        <v>501</v>
      </c>
      <c r="B13" s="746">
        <f>SUM(I13)</f>
        <v>126.3503</v>
      </c>
      <c r="C13" s="751">
        <f t="shared" si="2"/>
        <v>391.96100000000001</v>
      </c>
      <c r="D13" s="462">
        <f>SUM(N13:Q13)</f>
        <v>415.89390000000003</v>
      </c>
      <c r="E13" s="462">
        <f t="shared" si="4"/>
        <v>427.04203935999999</v>
      </c>
      <c r="F13" s="462">
        <f>SUM(V13:Y13)</f>
        <v>229.36959895770002</v>
      </c>
      <c r="G13" s="462">
        <v>0</v>
      </c>
      <c r="H13" s="28"/>
      <c r="I13" s="756">
        <v>126.3503</v>
      </c>
      <c r="J13" s="761">
        <v>111.7794</v>
      </c>
      <c r="K13" s="564">
        <v>67.523499999999999</v>
      </c>
      <c r="L13" s="402">
        <v>95.737800000000007</v>
      </c>
      <c r="M13" s="402">
        <v>116.92029999999998</v>
      </c>
      <c r="N13" s="402">
        <v>115.15679999999999</v>
      </c>
      <c r="O13" s="402">
        <v>84.348600000000005</v>
      </c>
      <c r="P13" s="402">
        <v>84.008300000000006</v>
      </c>
      <c r="Q13" s="402">
        <v>132.3802</v>
      </c>
      <c r="R13" s="402">
        <v>141.81479999999999</v>
      </c>
      <c r="S13" s="402">
        <v>54.54</v>
      </c>
      <c r="T13" s="402">
        <v>92.153999999999996</v>
      </c>
      <c r="U13" s="402">
        <f>138533.23936/1000</f>
        <v>138.53323936000001</v>
      </c>
      <c r="V13" s="402">
        <f>108853.9989577/1000</f>
        <v>108.8539989577</v>
      </c>
      <c r="W13" s="402">
        <f>28164.2/1000</f>
        <v>28.164200000000001</v>
      </c>
      <c r="X13" s="402">
        <f>72995.2/1000</f>
        <v>72.995199999999997</v>
      </c>
      <c r="Y13" s="402">
        <f>19356.2/1000</f>
        <v>19.356200000000001</v>
      </c>
      <c r="Z13" s="402"/>
      <c r="AA13" s="402"/>
      <c r="AB13" s="402"/>
      <c r="AC13" s="402"/>
      <c r="AD13" s="721"/>
      <c r="AE13" s="721"/>
      <c r="AF13" s="721"/>
      <c r="AG13" s="721"/>
      <c r="AH13" s="721"/>
      <c r="AI13" s="721"/>
      <c r="AJ13" s="721"/>
    </row>
    <row r="14" spans="1:36" ht="14.25" customHeight="1">
      <c r="A14" s="461" t="s">
        <v>503</v>
      </c>
      <c r="B14" s="746">
        <f>SUM(I14)</f>
        <v>187.27482000000001</v>
      </c>
      <c r="C14" s="751"/>
      <c r="D14" s="462"/>
      <c r="E14" s="462"/>
      <c r="F14" s="462"/>
      <c r="G14" s="462"/>
      <c r="H14" s="28"/>
      <c r="I14" s="756">
        <v>187.27482000000001</v>
      </c>
      <c r="J14" s="761">
        <v>257.04050999999998</v>
      </c>
      <c r="K14" s="564">
        <v>119.64815</v>
      </c>
      <c r="L14" s="402">
        <v>92.200924999999984</v>
      </c>
      <c r="M14" s="402">
        <v>119.09077500000001</v>
      </c>
      <c r="N14" s="402">
        <v>105.83663949999999</v>
      </c>
      <c r="O14" s="402">
        <v>63.700215</v>
      </c>
      <c r="P14" s="402">
        <v>73.121600999999998</v>
      </c>
      <c r="Q14" s="402">
        <v>121.10260599999999</v>
      </c>
      <c r="R14" s="402">
        <v>116.092803</v>
      </c>
      <c r="S14" s="402">
        <v>69.094999999999999</v>
      </c>
      <c r="T14" s="402">
        <v>109.85030799999998</v>
      </c>
      <c r="U14" s="402">
        <f>57508.6/1000</f>
        <v>57.508600000000001</v>
      </c>
      <c r="V14" s="402">
        <f>17278.7/1000</f>
        <v>17.278700000000001</v>
      </c>
      <c r="W14" s="402"/>
      <c r="X14" s="402"/>
      <c r="Y14" s="402"/>
      <c r="Z14" s="402"/>
      <c r="AA14" s="402"/>
      <c r="AB14" s="402"/>
      <c r="AC14" s="402"/>
      <c r="AD14" s="721"/>
      <c r="AE14" s="721"/>
      <c r="AF14" s="721"/>
      <c r="AG14" s="721"/>
      <c r="AH14" s="721"/>
      <c r="AI14" s="721"/>
      <c r="AJ14" s="721"/>
    </row>
    <row r="15" spans="1:36" s="153" customFormat="1" ht="14.25" customHeight="1">
      <c r="A15" s="802" t="s">
        <v>564</v>
      </c>
      <c r="B15" s="746">
        <f>SUM(I15)</f>
        <v>110.50378000000001</v>
      </c>
      <c r="C15" s="751">
        <f t="shared" si="2"/>
        <v>0</v>
      </c>
      <c r="D15" s="462">
        <f t="shared" si="3"/>
        <v>0</v>
      </c>
      <c r="E15" s="462">
        <f>SUM(R15:U15)</f>
        <v>0</v>
      </c>
      <c r="F15" s="462">
        <f>SUM(V15:Y15)</f>
        <v>0</v>
      </c>
      <c r="G15" s="462">
        <v>0</v>
      </c>
      <c r="H15" s="818"/>
      <c r="I15" s="756">
        <v>110.50378000000001</v>
      </c>
      <c r="J15" s="761"/>
      <c r="K15" s="564"/>
      <c r="L15" s="402"/>
      <c r="M15" s="402"/>
      <c r="N15" s="402"/>
      <c r="O15" s="402"/>
      <c r="P15" s="402"/>
      <c r="Q15" s="402"/>
      <c r="R15" s="402"/>
      <c r="S15" s="402"/>
      <c r="T15" s="402"/>
      <c r="U15" s="402"/>
      <c r="V15" s="402"/>
      <c r="W15" s="402"/>
      <c r="X15" s="402"/>
      <c r="Y15" s="402"/>
      <c r="Z15" s="402"/>
      <c r="AA15" s="402"/>
      <c r="AB15" s="402"/>
      <c r="AC15" s="402"/>
      <c r="AD15" s="152"/>
      <c r="AE15" s="152"/>
      <c r="AF15" s="152"/>
    </row>
    <row r="16" spans="1:36" s="196" customFormat="1" ht="14.25" customHeight="1" thickBot="1">
      <c r="A16" s="469" t="s">
        <v>203</v>
      </c>
      <c r="B16" s="748">
        <f>+SUM(B12:B15)</f>
        <v>464.5779</v>
      </c>
      <c r="C16" s="753">
        <f>SUM(C12:C15)</f>
        <v>483.46909137838338</v>
      </c>
      <c r="D16" s="470">
        <f>SUM(D12:D15)</f>
        <v>523.38091345393434</v>
      </c>
      <c r="E16" s="470">
        <f>SUM(E12:E15)</f>
        <v>500.27250405999996</v>
      </c>
      <c r="F16" s="470">
        <f>SUM(F12:F15)</f>
        <v>307.38833435770005</v>
      </c>
      <c r="G16" s="470">
        <v>85.535191899999901</v>
      </c>
      <c r="H16" s="25"/>
      <c r="I16" s="757">
        <f t="shared" ref="I16:AC16" si="5">SUM(I12:I15)</f>
        <v>464.5779</v>
      </c>
      <c r="J16" s="762">
        <f t="shared" si="5"/>
        <v>398.44590999999997</v>
      </c>
      <c r="K16" s="606">
        <f t="shared" si="5"/>
        <v>195.84865000000002</v>
      </c>
      <c r="L16" s="471">
        <f t="shared" si="5"/>
        <v>199.68478637838336</v>
      </c>
      <c r="M16" s="471">
        <f t="shared" si="5"/>
        <v>277.47010499999999</v>
      </c>
      <c r="N16" s="471">
        <f t="shared" si="5"/>
        <v>245.10331649999998</v>
      </c>
      <c r="O16" s="471">
        <f t="shared" si="5"/>
        <v>157.42135999999999</v>
      </c>
      <c r="P16" s="471">
        <f t="shared" si="5"/>
        <v>180.91006783704563</v>
      </c>
      <c r="Q16" s="471">
        <f t="shared" si="5"/>
        <v>303.70723061688864</v>
      </c>
      <c r="R16" s="471">
        <f t="shared" si="5"/>
        <v>282.15012000000002</v>
      </c>
      <c r="S16" s="471">
        <f t="shared" si="5"/>
        <v>124.2957847</v>
      </c>
      <c r="T16" s="471">
        <f t="shared" si="5"/>
        <v>211.62630799999999</v>
      </c>
      <c r="U16" s="471">
        <f t="shared" si="5"/>
        <v>234.74700236000001</v>
      </c>
      <c r="V16" s="471">
        <f t="shared" si="5"/>
        <v>145.13973295770001</v>
      </c>
      <c r="W16" s="471">
        <f t="shared" si="5"/>
        <v>28.164200000000001</v>
      </c>
      <c r="X16" s="471">
        <f t="shared" si="5"/>
        <v>90.1161484</v>
      </c>
      <c r="Y16" s="471">
        <f t="shared" si="5"/>
        <v>61.246952999999998</v>
      </c>
      <c r="Z16" s="471">
        <f t="shared" si="5"/>
        <v>22.287694999999999</v>
      </c>
      <c r="AA16" s="471">
        <f t="shared" si="5"/>
        <v>0.3272719</v>
      </c>
      <c r="AB16" s="471">
        <f t="shared" si="5"/>
        <v>12.677525299999999</v>
      </c>
      <c r="AC16" s="471">
        <f t="shared" si="5"/>
        <v>50.242699699999903</v>
      </c>
      <c r="AD16" s="160"/>
      <c r="AE16" s="160"/>
      <c r="AF16" s="160"/>
    </row>
    <row r="17" spans="1:36" s="154" customFormat="1" ht="14.25" customHeight="1">
      <c r="A17" s="466" t="s">
        <v>566</v>
      </c>
      <c r="B17" s="749"/>
      <c r="C17" s="754"/>
      <c r="D17" s="467"/>
      <c r="E17" s="468"/>
      <c r="F17" s="468"/>
      <c r="G17" s="468"/>
      <c r="H17" s="25"/>
      <c r="I17" s="758"/>
      <c r="J17" s="763"/>
      <c r="K17" s="607"/>
      <c r="L17" s="417"/>
      <c r="M17" s="417"/>
      <c r="N17" s="417"/>
      <c r="O17" s="417"/>
      <c r="P17" s="417"/>
      <c r="Q17" s="417"/>
      <c r="R17" s="417"/>
      <c r="S17" s="417"/>
      <c r="T17" s="417"/>
      <c r="U17" s="417"/>
      <c r="V17" s="417"/>
      <c r="W17" s="417"/>
      <c r="X17" s="417"/>
      <c r="Y17" s="417"/>
      <c r="Z17" s="417"/>
      <c r="AA17" s="417"/>
      <c r="AB17" s="417"/>
      <c r="AC17" s="417"/>
      <c r="AD17" s="155"/>
      <c r="AE17" s="155"/>
      <c r="AF17" s="155"/>
    </row>
    <row r="18" spans="1:36" ht="14.25" customHeight="1">
      <c r="A18" s="461" t="s">
        <v>501</v>
      </c>
      <c r="B18" s="746">
        <f>SUM(I18)</f>
        <v>61.352800000000002</v>
      </c>
      <c r="C18" s="751">
        <f t="shared" ref="C18:C19" si="6">SUM(J18:M18)</f>
        <v>222.48687100000001</v>
      </c>
      <c r="D18" s="462">
        <f>SUM(N18:Q18)</f>
        <v>209.51471000000001</v>
      </c>
      <c r="E18" s="462">
        <f t="shared" ref="E18:E19" si="7">SUM(R18:U18)</f>
        <v>199.81297000000001</v>
      </c>
      <c r="F18" s="462">
        <f>SUM(V18:Y18)</f>
        <v>126.78500000000001</v>
      </c>
      <c r="G18" s="462">
        <v>0</v>
      </c>
      <c r="H18" s="851"/>
      <c r="I18" s="756">
        <v>61.352800000000002</v>
      </c>
      <c r="J18" s="761">
        <v>60.949080000000002</v>
      </c>
      <c r="K18" s="564">
        <v>48.663600999999993</v>
      </c>
      <c r="L18" s="402">
        <v>49.8337</v>
      </c>
      <c r="M18" s="402">
        <v>63.040490000000005</v>
      </c>
      <c r="N18" s="402">
        <v>55.407050000000005</v>
      </c>
      <c r="O18" s="402">
        <v>58.212319999999998</v>
      </c>
      <c r="P18" s="402">
        <v>43.146650000000001</v>
      </c>
      <c r="Q18" s="402">
        <v>52.748690000000003</v>
      </c>
      <c r="R18" s="402">
        <v>58.470690000000005</v>
      </c>
      <c r="S18" s="402">
        <v>38.484970000000004</v>
      </c>
      <c r="T18" s="402">
        <v>48.398309999999995</v>
      </c>
      <c r="U18" s="402">
        <v>54.459000000000003</v>
      </c>
      <c r="V18" s="402">
        <v>50.268000000000001</v>
      </c>
      <c r="W18" s="402">
        <v>37.857999999999997</v>
      </c>
      <c r="X18" s="402">
        <v>35.369999999999997</v>
      </c>
      <c r="Y18" s="402">
        <v>3.2890000000000001</v>
      </c>
      <c r="Z18" s="402"/>
      <c r="AA18" s="402"/>
      <c r="AB18" s="402"/>
      <c r="AC18" s="402"/>
      <c r="AD18" s="721"/>
      <c r="AE18" s="721"/>
      <c r="AF18" s="721"/>
      <c r="AG18" s="721"/>
      <c r="AH18" s="721"/>
      <c r="AI18" s="721"/>
      <c r="AJ18" s="721"/>
    </row>
    <row r="19" spans="1:36" s="511" customFormat="1" ht="14.25" customHeight="1">
      <c r="A19" s="461" t="s">
        <v>503</v>
      </c>
      <c r="B19" s="746">
        <f>SUM(I19)</f>
        <v>47.80424</v>
      </c>
      <c r="C19" s="751">
        <f t="shared" si="6"/>
        <v>175.18074000000001</v>
      </c>
      <c r="D19" s="462">
        <f t="shared" ref="D19" si="8">SUM(N19:Q19)</f>
        <v>159.57135</v>
      </c>
      <c r="E19" s="462">
        <f t="shared" si="7"/>
        <v>160.52537999999998</v>
      </c>
      <c r="F19" s="462">
        <f>SUM(V19:Y19)</f>
        <v>16.538</v>
      </c>
      <c r="G19" s="462">
        <v>0</v>
      </c>
      <c r="H19" s="851"/>
      <c r="I19" s="756">
        <v>47.80424</v>
      </c>
      <c r="J19" s="761">
        <v>51.601520000000001</v>
      </c>
      <c r="K19" s="564">
        <v>35.54766</v>
      </c>
      <c r="L19" s="402">
        <v>36.121159999999996</v>
      </c>
      <c r="M19" s="402">
        <v>51.910399999999996</v>
      </c>
      <c r="N19" s="402">
        <v>45.711490000000005</v>
      </c>
      <c r="O19" s="402">
        <v>29.3081</v>
      </c>
      <c r="P19" s="402">
        <v>29.644989999999996</v>
      </c>
      <c r="Q19" s="402">
        <v>54.906770000000002</v>
      </c>
      <c r="R19" s="402">
        <v>50.461379999999998</v>
      </c>
      <c r="S19" s="402">
        <v>28.689</v>
      </c>
      <c r="T19" s="402">
        <v>48.018000000000001</v>
      </c>
      <c r="U19" s="402">
        <v>33.356999999999999</v>
      </c>
      <c r="V19" s="402">
        <v>16.538</v>
      </c>
      <c r="W19" s="402"/>
      <c r="X19" s="402"/>
      <c r="Y19" s="402"/>
      <c r="Z19" s="402"/>
      <c r="AA19" s="402"/>
      <c r="AB19" s="402"/>
      <c r="AC19" s="402"/>
      <c r="AD19" s="721"/>
      <c r="AE19" s="721"/>
      <c r="AF19" s="721"/>
      <c r="AG19" s="721"/>
      <c r="AH19" s="721"/>
      <c r="AI19" s="721"/>
      <c r="AJ19" s="721"/>
    </row>
    <row r="20" spans="1:36" s="511" customFormat="1" ht="14.25" customHeight="1" thickBot="1">
      <c r="A20" s="469" t="s">
        <v>203</v>
      </c>
      <c r="B20" s="748">
        <f>SUM(B18:B19)</f>
        <v>109.15703999999999</v>
      </c>
      <c r="C20" s="753">
        <f>SUM(C18:C19)</f>
        <v>397.66761100000002</v>
      </c>
      <c r="D20" s="470">
        <f>SUM(D18:D19)</f>
        <v>369.08605999999997</v>
      </c>
      <c r="E20" s="470">
        <f>SUM(E18:E19)</f>
        <v>360.33834999999999</v>
      </c>
      <c r="F20" s="470">
        <f>SUM(F18:F19)</f>
        <v>143.32300000000001</v>
      </c>
      <c r="G20" s="470">
        <v>0</v>
      </c>
      <c r="H20" s="851"/>
      <c r="I20" s="757">
        <f t="shared" ref="I20" si="9">SUM(I18:I19)</f>
        <v>109.15703999999999</v>
      </c>
      <c r="J20" s="762">
        <f t="shared" ref="J20:M20" si="10">SUM(J18:J19)</f>
        <v>112.5506</v>
      </c>
      <c r="K20" s="606">
        <f t="shared" si="10"/>
        <v>84.211260999999993</v>
      </c>
      <c r="L20" s="471">
        <f t="shared" si="10"/>
        <v>85.954859999999996</v>
      </c>
      <c r="M20" s="471">
        <f t="shared" si="10"/>
        <v>114.95089</v>
      </c>
      <c r="N20" s="471">
        <f t="shared" ref="N20:X20" si="11">SUM(N18:N19)</f>
        <v>101.11854000000001</v>
      </c>
      <c r="O20" s="471">
        <f t="shared" si="11"/>
        <v>87.520420000000001</v>
      </c>
      <c r="P20" s="471">
        <f t="shared" si="11"/>
        <v>72.791640000000001</v>
      </c>
      <c r="Q20" s="471">
        <f t="shared" si="11"/>
        <v>107.65546000000001</v>
      </c>
      <c r="R20" s="471">
        <f t="shared" si="11"/>
        <v>108.93207000000001</v>
      </c>
      <c r="S20" s="471">
        <f t="shared" si="11"/>
        <v>67.173969999999997</v>
      </c>
      <c r="T20" s="471">
        <f t="shared" si="11"/>
        <v>96.416309999999996</v>
      </c>
      <c r="U20" s="471">
        <f t="shared" si="11"/>
        <v>87.816000000000003</v>
      </c>
      <c r="V20" s="471">
        <f t="shared" si="11"/>
        <v>66.805999999999997</v>
      </c>
      <c r="W20" s="471">
        <f t="shared" si="11"/>
        <v>37.857999999999997</v>
      </c>
      <c r="X20" s="471">
        <f t="shared" si="11"/>
        <v>35.369999999999997</v>
      </c>
      <c r="Y20" s="471">
        <f t="shared" ref="Y20" si="12">SUM(Y18:Y19)</f>
        <v>3.2890000000000001</v>
      </c>
      <c r="Z20" s="471"/>
      <c r="AA20" s="471"/>
      <c r="AB20" s="471"/>
      <c r="AC20" s="471"/>
      <c r="AD20" s="721"/>
      <c r="AE20" s="721"/>
      <c r="AF20" s="721"/>
      <c r="AG20" s="721"/>
      <c r="AH20" s="721"/>
      <c r="AI20" s="721"/>
      <c r="AJ20" s="721"/>
    </row>
    <row r="21" spans="1:36" s="154" customFormat="1" ht="14.25" customHeight="1">
      <c r="A21" s="466" t="s">
        <v>567</v>
      </c>
      <c r="B21" s="749"/>
      <c r="C21" s="754"/>
      <c r="D21" s="467"/>
      <c r="E21" s="468"/>
      <c r="F21" s="468"/>
      <c r="G21" s="468"/>
      <c r="H21" s="25"/>
      <c r="I21" s="758"/>
      <c r="J21" s="763"/>
      <c r="K21" s="607"/>
      <c r="L21" s="417"/>
      <c r="M21" s="417"/>
      <c r="N21" s="417"/>
      <c r="O21" s="417"/>
      <c r="P21" s="417"/>
      <c r="Q21" s="417"/>
      <c r="R21" s="417"/>
      <c r="S21" s="417"/>
      <c r="T21" s="417"/>
      <c r="U21" s="417"/>
      <c r="V21" s="417"/>
      <c r="W21" s="417"/>
      <c r="X21" s="417"/>
      <c r="Y21" s="417"/>
      <c r="Z21" s="417"/>
      <c r="AA21" s="417"/>
      <c r="AB21" s="417"/>
      <c r="AC21" s="417"/>
      <c r="AD21" s="155"/>
      <c r="AE21" s="155"/>
      <c r="AF21" s="155"/>
    </row>
    <row r="22" spans="1:36" s="511" customFormat="1" ht="14.25" customHeight="1">
      <c r="A22" s="461" t="s">
        <v>568</v>
      </c>
      <c r="B22" s="746">
        <f>SUM(I22)</f>
        <v>4.0190000000000001</v>
      </c>
      <c r="C22" s="751">
        <f t="shared" ref="C22:C23" si="13">SUM(J22:M22)</f>
        <v>17.798999999999999</v>
      </c>
      <c r="D22" s="462">
        <f>SUM(N22:Q22)</f>
        <v>24.96</v>
      </c>
      <c r="E22" s="462">
        <f>SUM(R22:U22)</f>
        <v>15.925000000000001</v>
      </c>
      <c r="F22" s="462">
        <f>SUM(V22:Y22)</f>
        <v>4.5629999999999997</v>
      </c>
      <c r="G22" s="462">
        <v>1.5584391428000002</v>
      </c>
      <c r="H22" s="24"/>
      <c r="I22" s="756">
        <v>4.0190000000000001</v>
      </c>
      <c r="J22" s="761">
        <v>3.7240000000000002</v>
      </c>
      <c r="K22" s="564">
        <v>4.4930000000000003</v>
      </c>
      <c r="L22" s="402">
        <v>4.9630000000000001</v>
      </c>
      <c r="M22" s="402">
        <v>4.6189999999999998</v>
      </c>
      <c r="N22" s="402">
        <v>4.83</v>
      </c>
      <c r="O22" s="402">
        <v>10.436999999999999</v>
      </c>
      <c r="P22" s="402">
        <v>5.5840000000000005</v>
      </c>
      <c r="Q22" s="402">
        <v>4.109</v>
      </c>
      <c r="R22" s="402">
        <v>4.4420000000000002</v>
      </c>
      <c r="S22" s="402">
        <v>5.4039999999999999</v>
      </c>
      <c r="T22" s="402">
        <v>3.4279999999999999</v>
      </c>
      <c r="U22" s="402">
        <v>2.6509999999999998</v>
      </c>
      <c r="V22" s="402">
        <v>2.169</v>
      </c>
      <c r="W22" s="402">
        <v>1.456</v>
      </c>
      <c r="X22" s="402">
        <v>0.5</v>
      </c>
      <c r="Y22" s="402">
        <v>0.438</v>
      </c>
      <c r="Z22" s="402">
        <v>0.471929033</v>
      </c>
      <c r="AA22" s="402">
        <v>0.47957731980000001</v>
      </c>
      <c r="AB22" s="402">
        <v>0.35333942000000002</v>
      </c>
      <c r="AC22" s="402">
        <v>0.25359337000000004</v>
      </c>
      <c r="AD22" s="721"/>
      <c r="AE22" s="721"/>
      <c r="AF22" s="721"/>
      <c r="AG22" s="721"/>
      <c r="AH22" s="721"/>
      <c r="AI22" s="721"/>
      <c r="AJ22" s="721"/>
    </row>
    <row r="23" spans="1:36" s="511" customFormat="1" ht="14.25" customHeight="1">
      <c r="A23" s="461" t="s">
        <v>569</v>
      </c>
      <c r="B23" s="746">
        <f>SUM(I23)</f>
        <v>14.396000000000001</v>
      </c>
      <c r="C23" s="751">
        <f t="shared" si="13"/>
        <v>24.113000000000003</v>
      </c>
      <c r="D23" s="462">
        <f t="shared" ref="D23" si="14">SUM(N23:Q23)</f>
        <v>18.697000000000003</v>
      </c>
      <c r="E23" s="462">
        <f t="shared" ref="E23" si="15">SUM(R23:U23)</f>
        <v>10.247999999999999</v>
      </c>
      <c r="F23" s="462">
        <f>SUM(V23:Y23)</f>
        <v>3.2149999999999999</v>
      </c>
      <c r="G23" s="462">
        <v>1.2155361500000001</v>
      </c>
      <c r="H23" s="24"/>
      <c r="I23" s="756">
        <v>14.396000000000001</v>
      </c>
      <c r="J23" s="761">
        <v>10.271000000000001</v>
      </c>
      <c r="K23" s="564">
        <v>6.7389999999999999</v>
      </c>
      <c r="L23" s="402">
        <v>3.7879999999999998</v>
      </c>
      <c r="M23" s="402">
        <v>3.3149999999999999</v>
      </c>
      <c r="N23" s="402">
        <v>4.7382499999999999</v>
      </c>
      <c r="O23" s="402">
        <v>8.06325</v>
      </c>
      <c r="P23" s="402">
        <v>3.3552499999999998</v>
      </c>
      <c r="Q23" s="402">
        <v>2.5402500000000003</v>
      </c>
      <c r="R23" s="402">
        <v>5.1059999999999999</v>
      </c>
      <c r="S23" s="402">
        <v>2.1230000000000002</v>
      </c>
      <c r="T23" s="402">
        <v>1.8580000000000001</v>
      </c>
      <c r="U23" s="402">
        <v>1.161</v>
      </c>
      <c r="V23" s="402">
        <v>1.155</v>
      </c>
      <c r="W23" s="402">
        <v>0.91800000000000004</v>
      </c>
      <c r="X23" s="402">
        <v>0.61599999999999999</v>
      </c>
      <c r="Y23" s="402">
        <v>0.52600000000000002</v>
      </c>
      <c r="Z23" s="402">
        <v>0.52600000000000002</v>
      </c>
      <c r="AA23" s="402">
        <v>0.24159</v>
      </c>
      <c r="AB23" s="402">
        <v>0.18094615</v>
      </c>
      <c r="AC23" s="402">
        <v>0.26700000000000002</v>
      </c>
      <c r="AD23" s="721"/>
      <c r="AE23" s="721"/>
      <c r="AF23" s="721"/>
      <c r="AG23" s="721"/>
      <c r="AH23" s="721"/>
      <c r="AI23" s="721"/>
      <c r="AJ23" s="721"/>
    </row>
    <row r="24" spans="1:36" s="741" customFormat="1" ht="14.25" customHeight="1" thickBot="1">
      <c r="A24" s="764" t="s">
        <v>203</v>
      </c>
      <c r="B24" s="748">
        <f>SUM(B22:B23)</f>
        <v>18.414999999999999</v>
      </c>
      <c r="C24" s="753">
        <f>SUM(C22:C23)</f>
        <v>41.912000000000006</v>
      </c>
      <c r="D24" s="753">
        <f>SUM(D22:D23)</f>
        <v>43.657000000000004</v>
      </c>
      <c r="E24" s="753">
        <f>SUM(E22:E23)</f>
        <v>26.173000000000002</v>
      </c>
      <c r="F24" s="753">
        <f>SUM(F22:F23)</f>
        <v>7.7779999999999996</v>
      </c>
      <c r="G24" s="753">
        <v>2.7739752928000003</v>
      </c>
      <c r="H24" s="768"/>
      <c r="I24" s="757">
        <f t="shared" ref="I24" si="16">SUM(I22:I23)</f>
        <v>18.414999999999999</v>
      </c>
      <c r="J24" s="762">
        <f t="shared" ref="J24:M24" si="17">SUM(J22:J23)</f>
        <v>13.995000000000001</v>
      </c>
      <c r="K24" s="762">
        <f t="shared" si="17"/>
        <v>11.231999999999999</v>
      </c>
      <c r="L24" s="762">
        <f t="shared" si="17"/>
        <v>8.7509999999999994</v>
      </c>
      <c r="M24" s="762">
        <f t="shared" si="17"/>
        <v>7.9339999999999993</v>
      </c>
      <c r="N24" s="762">
        <f t="shared" ref="N24:S24" si="18">SUM(N22:N23)</f>
        <v>9.568249999999999</v>
      </c>
      <c r="O24" s="762">
        <f t="shared" si="18"/>
        <v>18.500250000000001</v>
      </c>
      <c r="P24" s="762">
        <f t="shared" si="18"/>
        <v>8.9392500000000013</v>
      </c>
      <c r="Q24" s="762">
        <f t="shared" si="18"/>
        <v>6.6492500000000003</v>
      </c>
      <c r="R24" s="762">
        <f t="shared" si="18"/>
        <v>9.548</v>
      </c>
      <c r="S24" s="762">
        <f t="shared" si="18"/>
        <v>7.5270000000000001</v>
      </c>
      <c r="T24" s="762">
        <f t="shared" ref="T24:AC24" si="19">SUM(T22:T23)</f>
        <v>5.2859999999999996</v>
      </c>
      <c r="U24" s="762">
        <f t="shared" si="19"/>
        <v>3.8119999999999998</v>
      </c>
      <c r="V24" s="762">
        <f t="shared" si="19"/>
        <v>3.3239999999999998</v>
      </c>
      <c r="W24" s="762">
        <f t="shared" si="19"/>
        <v>2.3740000000000001</v>
      </c>
      <c r="X24" s="762">
        <f t="shared" si="19"/>
        <v>1.1160000000000001</v>
      </c>
      <c r="Y24" s="762">
        <f t="shared" si="19"/>
        <v>0.96399999999999997</v>
      </c>
      <c r="Z24" s="762">
        <f t="shared" si="19"/>
        <v>0.99792903300000002</v>
      </c>
      <c r="AA24" s="762">
        <f t="shared" si="19"/>
        <v>0.72116731980000004</v>
      </c>
      <c r="AB24" s="762">
        <f t="shared" si="19"/>
        <v>0.53428556999999999</v>
      </c>
      <c r="AC24" s="762">
        <f t="shared" si="19"/>
        <v>0.52059337000000006</v>
      </c>
    </row>
    <row r="25" spans="1:36" s="511" customFormat="1" ht="14.25" customHeight="1">
      <c r="A25" s="200" t="s">
        <v>570</v>
      </c>
      <c r="B25" s="741"/>
      <c r="C25" s="741"/>
      <c r="D25" s="721"/>
      <c r="E25" s="721"/>
      <c r="F25" s="721"/>
      <c r="G25" s="721"/>
      <c r="H25" s="721"/>
      <c r="I25" s="741"/>
      <c r="J25" s="741"/>
      <c r="K25" s="721"/>
      <c r="L25" s="721"/>
      <c r="M25" s="721"/>
      <c r="N25" s="721"/>
      <c r="O25" s="721"/>
      <c r="P25" s="721"/>
      <c r="Q25" s="721"/>
      <c r="R25" s="721"/>
      <c r="S25" s="721"/>
      <c r="T25" s="721"/>
      <c r="U25" s="721"/>
      <c r="V25" s="721"/>
      <c r="W25" s="721"/>
      <c r="X25" s="721"/>
      <c r="Y25" s="721"/>
      <c r="Z25" s="721"/>
      <c r="AA25" s="721"/>
      <c r="AB25" s="721"/>
      <c r="AC25" s="721"/>
      <c r="AD25" s="721"/>
      <c r="AE25" s="721"/>
      <c r="AF25" s="721"/>
      <c r="AG25" s="721"/>
      <c r="AH25" s="721"/>
      <c r="AI25" s="721"/>
      <c r="AJ25" s="721"/>
    </row>
    <row r="26" spans="1:36" s="511" customFormat="1">
      <c r="A26" s="201"/>
      <c r="B26" s="741"/>
      <c r="C26" s="741"/>
      <c r="D26" s="721"/>
      <c r="E26" s="721"/>
      <c r="F26" s="721"/>
      <c r="G26" s="721"/>
      <c r="H26" s="721"/>
      <c r="I26" s="741"/>
      <c r="J26" s="741"/>
      <c r="K26" s="721"/>
      <c r="L26" s="721"/>
      <c r="M26" s="721"/>
      <c r="N26" s="721"/>
      <c r="O26" s="721"/>
      <c r="P26" s="721"/>
      <c r="Q26" s="721"/>
      <c r="R26" s="721"/>
      <c r="S26" s="721"/>
      <c r="T26" s="721"/>
      <c r="U26" s="721"/>
      <c r="V26" s="721"/>
      <c r="W26" s="721"/>
      <c r="X26" s="721"/>
      <c r="Y26" s="721"/>
      <c r="Z26" s="721"/>
      <c r="AA26" s="721"/>
      <c r="AB26" s="721"/>
      <c r="AC26" s="721"/>
      <c r="AD26" s="721"/>
      <c r="AE26" s="721"/>
      <c r="AF26" s="721"/>
      <c r="AG26" s="721"/>
      <c r="AH26" s="721"/>
      <c r="AI26" s="721"/>
      <c r="AJ26" s="721"/>
    </row>
    <row r="27" spans="1:36" s="511" customFormat="1">
      <c r="A27" s="721"/>
      <c r="B27" s="741"/>
      <c r="C27" s="741"/>
      <c r="D27" s="721"/>
      <c r="E27" s="721"/>
      <c r="F27" s="721"/>
      <c r="G27" s="721"/>
      <c r="H27" s="721"/>
      <c r="I27" s="741"/>
      <c r="J27" s="741"/>
      <c r="K27" s="721"/>
      <c r="L27" s="721"/>
      <c r="M27" s="721"/>
      <c r="N27" s="721"/>
      <c r="O27" s="721"/>
      <c r="P27" s="721"/>
      <c r="Q27" s="721"/>
      <c r="R27" s="721"/>
      <c r="S27" s="721"/>
      <c r="T27" s="721"/>
      <c r="U27" s="721"/>
      <c r="V27" s="721"/>
      <c r="W27" s="721"/>
      <c r="X27" s="721"/>
      <c r="Y27" s="721"/>
      <c r="Z27" s="721"/>
      <c r="AA27" s="721"/>
      <c r="AB27" s="721"/>
      <c r="AC27" s="721"/>
      <c r="AD27" s="721"/>
      <c r="AE27" s="721"/>
      <c r="AF27" s="721"/>
      <c r="AG27" s="721"/>
      <c r="AH27" s="721"/>
      <c r="AI27" s="721"/>
      <c r="AJ27" s="721"/>
    </row>
    <row r="28" spans="1:36" s="511" customFormat="1">
      <c r="A28" s="721"/>
      <c r="B28" s="741"/>
      <c r="C28" s="741"/>
      <c r="D28" s="721"/>
      <c r="E28" s="721"/>
      <c r="F28" s="721"/>
      <c r="G28" s="721"/>
      <c r="H28" s="721"/>
      <c r="I28" s="759"/>
      <c r="J28" s="741"/>
      <c r="K28" s="721"/>
      <c r="L28" s="721"/>
      <c r="M28" s="721"/>
      <c r="N28" s="721"/>
      <c r="O28" s="721"/>
      <c r="P28" s="721"/>
      <c r="Q28" s="721"/>
      <c r="R28" s="721"/>
      <c r="S28" s="721"/>
      <c r="T28" s="721"/>
      <c r="U28" s="721"/>
      <c r="V28" s="721"/>
      <c r="W28" s="721"/>
      <c r="X28" s="721"/>
      <c r="Y28" s="721"/>
      <c r="Z28" s="721"/>
      <c r="AA28" s="721"/>
      <c r="AB28" s="721"/>
      <c r="AC28" s="721"/>
      <c r="AD28" s="721"/>
      <c r="AE28" s="721"/>
      <c r="AF28" s="721"/>
      <c r="AG28" s="721"/>
      <c r="AH28" s="721"/>
      <c r="AI28" s="721"/>
      <c r="AJ28" s="721"/>
    </row>
  </sheetData>
  <conditionalFormatting sqref="D22:F23">
    <cfRule type="expression" dxfId="96" priority="46">
      <formula>#REF!=0</formula>
    </cfRule>
  </conditionalFormatting>
  <conditionalFormatting sqref="H16:H20 B6:H6">
    <cfRule type="expression" dxfId="95" priority="537">
      <formula>#REF!=0</formula>
    </cfRule>
  </conditionalFormatting>
  <conditionalFormatting sqref="B11 B17 C11:G19">
    <cfRule type="expression" dxfId="94" priority="48">
      <formula>#REF!=0</formula>
    </cfRule>
  </conditionalFormatting>
  <conditionalFormatting sqref="B7:G9">
    <cfRule type="expression" dxfId="93" priority="214">
      <formula>#REF!=0</formula>
    </cfRule>
  </conditionalFormatting>
  <conditionalFormatting sqref="B20:G20">
    <cfRule type="expression" dxfId="92" priority="208">
      <formula>#REF!=0</formula>
    </cfRule>
  </conditionalFormatting>
  <conditionalFormatting sqref="G22:G23">
    <cfRule type="expression" dxfId="91" priority="419">
      <formula>#REF!=0</formula>
    </cfRule>
  </conditionalFormatting>
  <conditionalFormatting sqref="H8:H9">
    <cfRule type="expression" dxfId="90" priority="475">
      <formula>AE8=0</formula>
    </cfRule>
  </conditionalFormatting>
  <conditionalFormatting sqref="H11 B21:H21">
    <cfRule type="expression" dxfId="89" priority="536">
      <formula>#REF!=0</formula>
    </cfRule>
  </conditionalFormatting>
  <conditionalFormatting sqref="H22:H23">
    <cfRule type="expression" dxfId="88" priority="538">
      <formula>#REF!=0</formula>
    </cfRule>
  </conditionalFormatting>
  <conditionalFormatting sqref="V8:Y9">
    <cfRule type="expression" dxfId="87" priority="110">
      <formula>AG8=0</formula>
    </cfRule>
  </conditionalFormatting>
  <conditionalFormatting sqref="M22:Q23">
    <cfRule type="expression" dxfId="86" priority="114">
      <formula>#REF!=0</formula>
    </cfRule>
  </conditionalFormatting>
  <conditionalFormatting sqref="M6:Y21">
    <cfRule type="expression" dxfId="85" priority="52">
      <formula>#REF!=0</formula>
    </cfRule>
  </conditionalFormatting>
  <conditionalFormatting sqref="V8:Y9">
    <cfRule type="expression" dxfId="84" priority="142">
      <formula>AJ8=0</formula>
    </cfRule>
  </conditionalFormatting>
  <conditionalFormatting sqref="J15:Y15">
    <cfRule type="expression" dxfId="83" priority="141">
      <formula>X15=0</formula>
    </cfRule>
    <cfRule type="expression" dxfId="82" priority="143">
      <formula>U15=0</formula>
    </cfRule>
  </conditionalFormatting>
  <conditionalFormatting sqref="R22:U22">
    <cfRule type="expression" dxfId="81" priority="273">
      <formula>#REF!=0</formula>
    </cfRule>
  </conditionalFormatting>
  <conditionalFormatting sqref="R23:Y23">
    <cfRule type="expression" dxfId="80" priority="283">
      <formula>#REF!=0</formula>
    </cfRule>
  </conditionalFormatting>
  <conditionalFormatting sqref="V6:Y22">
    <cfRule type="expression" dxfId="79" priority="396">
      <formula>#REF!=0</formula>
    </cfRule>
  </conditionalFormatting>
  <conditionalFormatting sqref="V8:Y9">
    <cfRule type="expression" dxfId="78" priority="1465">
      <formula>AF8=0</formula>
    </cfRule>
  </conditionalFormatting>
  <conditionalFormatting sqref="V15:Y15">
    <cfRule type="expression" dxfId="77" priority="1263">
      <formula>AF15=0</formula>
    </cfRule>
  </conditionalFormatting>
  <conditionalFormatting sqref="W8:Y9">
    <cfRule type="expression" dxfId="76" priority="521">
      <formula>AI8=0</formula>
    </cfRule>
  </conditionalFormatting>
  <conditionalFormatting sqref="W15:Y15">
    <cfRule type="expression" dxfId="75" priority="1384">
      <formula>AI15=0</formula>
    </cfRule>
  </conditionalFormatting>
  <conditionalFormatting sqref="Y8:Y9">
    <cfRule type="expression" dxfId="74" priority="1462">
      <formula>AG8=0</formula>
    </cfRule>
  </conditionalFormatting>
  <conditionalFormatting sqref="Y15">
    <cfRule type="expression" dxfId="73" priority="541">
      <formula>AG15=0</formula>
    </cfRule>
  </conditionalFormatting>
  <conditionalFormatting sqref="Z8:AA9 Z15:AA15">
    <cfRule type="expression" dxfId="72" priority="272">
      <formula>AO8=0</formula>
    </cfRule>
  </conditionalFormatting>
  <conditionalFormatting sqref="Z6:AB17">
    <cfRule type="expression" dxfId="71" priority="258">
      <formula>#REF!=0</formula>
    </cfRule>
  </conditionalFormatting>
  <conditionalFormatting sqref="Z8:AB9 Z15:AB15">
    <cfRule type="expression" dxfId="70" priority="265">
      <formula>AR8=0</formula>
    </cfRule>
    <cfRule type="expression" dxfId="69" priority="268">
      <formula>AV8=0</formula>
    </cfRule>
  </conditionalFormatting>
  <conditionalFormatting sqref="Z6:AC9">
    <cfRule type="expression" dxfId="68" priority="259">
      <formula>#REF!=0</formula>
    </cfRule>
  </conditionalFormatting>
  <conditionalFormatting sqref="Z8:AC9 Z15:AC15">
    <cfRule type="expression" dxfId="67" priority="261">
      <formula>AP8=0</formula>
    </cfRule>
  </conditionalFormatting>
  <conditionalFormatting sqref="Z12:AC24">
    <cfRule type="expression" dxfId="66" priority="250">
      <formula>#REF!=0</formula>
    </cfRule>
  </conditionalFormatting>
  <conditionalFormatting sqref="AA8:AB9 AA15:AB15">
    <cfRule type="expression" dxfId="65" priority="257">
      <formula>AU8=0</formula>
    </cfRule>
  </conditionalFormatting>
  <conditionalFormatting sqref="AB8:AB9 AB15">
    <cfRule type="expression" dxfId="64" priority="269">
      <formula>AO8=0</formula>
    </cfRule>
  </conditionalFormatting>
  <conditionalFormatting sqref="AC11:AC12">
    <cfRule type="expression" dxfId="63" priority="256">
      <formula>#REF!=0</formula>
    </cfRule>
  </conditionalFormatting>
  <conditionalFormatting sqref="L22:L23">
    <cfRule type="expression" dxfId="62" priority="44">
      <formula>#REF!=0</formula>
    </cfRule>
  </conditionalFormatting>
  <conditionalFormatting sqref="L6:L21">
    <cfRule type="expression" dxfId="61" priority="43">
      <formula>#REF!=0</formula>
    </cfRule>
  </conditionalFormatting>
  <conditionalFormatting sqref="K22:K23">
    <cfRule type="expression" dxfId="60" priority="31">
      <formula>#REF!=0</formula>
    </cfRule>
  </conditionalFormatting>
  <conditionalFormatting sqref="K6:K21">
    <cfRule type="expression" dxfId="59" priority="30">
      <formula>#REF!=0</formula>
    </cfRule>
  </conditionalFormatting>
  <conditionalFormatting sqref="C22:C23">
    <cfRule type="expression" dxfId="58" priority="26">
      <formula>#REF!=0</formula>
    </cfRule>
  </conditionalFormatting>
  <conditionalFormatting sqref="I16:I24 I6:I14">
    <cfRule type="expression" dxfId="57" priority="25">
      <formula>#REF!=0</formula>
    </cfRule>
  </conditionalFormatting>
  <conditionalFormatting sqref="J22:J23">
    <cfRule type="expression" dxfId="56" priority="24">
      <formula>#REF!=0</formula>
    </cfRule>
  </conditionalFormatting>
  <conditionalFormatting sqref="J6:J21">
    <cfRule type="expression" dxfId="55" priority="23">
      <formula>#REF!=0</formula>
    </cfRule>
  </conditionalFormatting>
  <conditionalFormatting sqref="B12:B14">
    <cfRule type="expression" dxfId="54" priority="22">
      <formula>#REF!=0</formula>
    </cfRule>
  </conditionalFormatting>
  <conditionalFormatting sqref="B18:B19">
    <cfRule type="expression" dxfId="53" priority="21">
      <formula>#REF!=0</formula>
    </cfRule>
  </conditionalFormatting>
  <conditionalFormatting sqref="B22:B23">
    <cfRule type="expression" dxfId="52" priority="20">
      <formula>#REF!=0</formula>
    </cfRule>
  </conditionalFormatting>
  <conditionalFormatting sqref="B15">
    <cfRule type="expression" dxfId="51" priority="19">
      <formula>#REF!=0</formula>
    </cfRule>
  </conditionalFormatting>
  <conditionalFormatting sqref="B16">
    <cfRule type="expression" dxfId="50" priority="18">
      <formula>#REF!=0</formula>
    </cfRule>
  </conditionalFormatting>
  <conditionalFormatting sqref="H10">
    <cfRule type="expression" dxfId="49" priority="17">
      <formula>#REF!=0</formula>
    </cfRule>
  </conditionalFormatting>
  <conditionalFormatting sqref="C10:G10">
    <cfRule type="expression" dxfId="48" priority="14">
      <formula>#REF!=0</formula>
    </cfRule>
  </conditionalFormatting>
  <conditionalFormatting sqref="Z10:AC10">
    <cfRule type="expression" dxfId="47" priority="15">
      <formula>#REF!=0</formula>
    </cfRule>
  </conditionalFormatting>
  <conditionalFormatting sqref="B10">
    <cfRule type="expression" dxfId="46" priority="13">
      <formula>#REF!=0</formula>
    </cfRule>
  </conditionalFormatting>
  <conditionalFormatting sqref="H24">
    <cfRule type="expression" dxfId="45" priority="12">
      <formula>#REF!=0</formula>
    </cfRule>
  </conditionalFormatting>
  <conditionalFormatting sqref="B24:G24">
    <cfRule type="expression" dxfId="44" priority="9">
      <formula>#REF!=0</formula>
    </cfRule>
  </conditionalFormatting>
  <conditionalFormatting sqref="M24:Y24">
    <cfRule type="expression" dxfId="43" priority="8">
      <formula>#REF!=0</formula>
    </cfRule>
  </conditionalFormatting>
  <conditionalFormatting sqref="V24:Y24">
    <cfRule type="expression" dxfId="42" priority="10">
      <formula>#REF!=0</formula>
    </cfRule>
  </conditionalFormatting>
  <conditionalFormatting sqref="L24">
    <cfRule type="expression" dxfId="41" priority="7">
      <formula>#REF!=0</formula>
    </cfRule>
  </conditionalFormatting>
  <conditionalFormatting sqref="K24">
    <cfRule type="expression" dxfId="40" priority="6">
      <formula>#REF!=0</formula>
    </cfRule>
  </conditionalFormatting>
  <conditionalFormatting sqref="J24">
    <cfRule type="expression" dxfId="39" priority="5">
      <formula>#REF!=0</formula>
    </cfRule>
  </conditionalFormatting>
  <conditionalFormatting sqref="I15">
    <cfRule type="expression" dxfId="38" priority="4">
      <formula>#REF!=0</formula>
    </cfRule>
  </conditionalFormatting>
  <conditionalFormatting sqref="J14:V14">
    <cfRule type="expression" dxfId="37" priority="1">
      <formula>X14=0</formula>
    </cfRule>
    <cfRule type="expression" dxfId="36" priority="2">
      <formula>U14=0</formula>
    </cfRule>
  </conditionalFormatting>
  <conditionalFormatting sqref="V14">
    <cfRule type="expression" dxfId="35" priority="3">
      <formula>AF14=0</formula>
    </cfRule>
  </conditionalFormatting>
  <pageMargins left="0.7" right="0.7" top="0.75" bottom="0.75" header="0.3" footer="0.3"/>
  <pageSetup paperSize="9" orientation="portrait" r:id="rId1"/>
  <ignoredErrors>
    <ignoredError sqref="C7:F8 C15:F24 C10:F13"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D754-7A56-4462-BD08-8EE4E60C1774}">
  <sheetPr>
    <tabColor theme="6"/>
    <outlinePr summaryRight="0"/>
  </sheetPr>
  <dimension ref="A1:AM42"/>
  <sheetViews>
    <sheetView showGridLines="0" zoomScaleNormal="100" zoomScaleSheetLayoutView="50" workbookViewId="0"/>
  </sheetViews>
  <sheetFormatPr defaultColWidth="9.44140625" defaultRowHeight="13.2"/>
  <cols>
    <col min="1" max="1" width="45.5546875" style="4" customWidth="1"/>
    <col min="2" max="8" width="13.33203125" style="4" customWidth="1"/>
    <col min="9" max="10" width="13.33203125" style="721" customWidth="1"/>
    <col min="11" max="25" width="13.33203125" style="4" customWidth="1"/>
    <col min="26" max="26" width="9.5546875" style="4" customWidth="1"/>
    <col min="27" max="27" width="11.44140625" style="4" bestFit="1" customWidth="1"/>
    <col min="28" max="28" width="9.5546875" style="4" customWidth="1"/>
    <col min="29" max="29" width="11.44140625" style="4" bestFit="1" customWidth="1"/>
    <col min="30" max="49" width="9.5546875" style="4" customWidth="1"/>
    <col min="50" max="16384" width="9.44140625" style="4"/>
  </cols>
  <sheetData>
    <row r="1" spans="1:39" ht="39.75" customHeight="1">
      <c r="A1" s="3" t="s">
        <v>11</v>
      </c>
      <c r="B1" s="721"/>
      <c r="C1" s="721"/>
      <c r="D1" s="721"/>
      <c r="E1" s="721"/>
      <c r="F1" s="721"/>
      <c r="G1" s="721"/>
      <c r="H1" s="721"/>
      <c r="K1" s="721"/>
      <c r="L1" s="721"/>
      <c r="M1" s="721"/>
      <c r="N1" s="721"/>
      <c r="O1" s="721"/>
      <c r="P1" s="721"/>
      <c r="Q1" s="721"/>
      <c r="R1" s="721"/>
      <c r="S1" s="721"/>
      <c r="T1" s="721"/>
      <c r="U1" s="721"/>
      <c r="V1" s="721"/>
      <c r="W1" s="721"/>
      <c r="X1" s="721"/>
      <c r="Y1" s="721"/>
      <c r="Z1" s="152"/>
      <c r="AA1" s="18"/>
      <c r="AB1" s="18"/>
      <c r="AC1" s="18"/>
      <c r="AD1" s="18"/>
      <c r="AE1" s="18"/>
      <c r="AF1" s="18"/>
      <c r="AG1" s="18"/>
      <c r="AH1" s="18"/>
      <c r="AI1" s="18"/>
      <c r="AJ1" s="18"/>
      <c r="AK1" s="721"/>
      <c r="AL1" s="721"/>
      <c r="AM1" s="721"/>
    </row>
    <row r="2" spans="1:39" ht="39.75" customHeight="1" thickBot="1">
      <c r="A2" s="562" t="s">
        <v>651</v>
      </c>
      <c r="B2" s="150"/>
      <c r="C2" s="150"/>
      <c r="D2" s="150"/>
      <c r="E2" s="150"/>
      <c r="F2" s="150"/>
      <c r="G2" s="150"/>
      <c r="H2" s="150"/>
      <c r="I2" s="150"/>
      <c r="J2" s="150"/>
      <c r="K2" s="150"/>
      <c r="L2" s="150"/>
      <c r="M2" s="150"/>
      <c r="N2" s="150"/>
      <c r="O2" s="150"/>
      <c r="P2" s="150"/>
      <c r="Q2" s="150"/>
      <c r="R2" s="150"/>
      <c r="S2" s="150"/>
      <c r="T2" s="150"/>
      <c r="U2" s="150"/>
      <c r="V2" s="150"/>
      <c r="W2" s="150"/>
      <c r="X2" s="150"/>
      <c r="Y2" s="150"/>
      <c r="Z2" s="152"/>
      <c r="AA2" s="18"/>
      <c r="AB2" s="18"/>
      <c r="AC2" s="18"/>
      <c r="AD2" s="18"/>
      <c r="AE2" s="18"/>
      <c r="AF2" s="18"/>
      <c r="AG2" s="18"/>
      <c r="AH2" s="18"/>
      <c r="AI2" s="18"/>
      <c r="AJ2" s="18"/>
      <c r="AK2" s="721"/>
      <c r="AL2" s="721"/>
      <c r="AM2" s="721"/>
    </row>
    <row r="3" spans="1:39" ht="14.25" customHeight="1">
      <c r="A3" s="721"/>
      <c r="B3" s="721"/>
      <c r="C3" s="721"/>
      <c r="D3" s="721"/>
      <c r="E3" s="721"/>
      <c r="F3" s="721"/>
      <c r="G3" s="156"/>
      <c r="H3" s="721"/>
      <c r="K3" s="721"/>
      <c r="L3" s="721"/>
      <c r="M3" s="721"/>
      <c r="N3" s="721"/>
      <c r="O3" s="721"/>
      <c r="P3" s="721"/>
      <c r="Q3" s="721"/>
      <c r="R3" s="721"/>
      <c r="S3" s="721"/>
      <c r="T3" s="721"/>
      <c r="U3" s="721"/>
      <c r="V3" s="721"/>
      <c r="W3" s="721"/>
      <c r="X3" s="721"/>
      <c r="Y3" s="721"/>
      <c r="Z3" s="152"/>
      <c r="AA3" s="18"/>
      <c r="AB3" s="18"/>
      <c r="AC3" s="18"/>
      <c r="AD3" s="18"/>
      <c r="AE3" s="18"/>
      <c r="AF3" s="18"/>
      <c r="AG3" s="18"/>
      <c r="AH3" s="18"/>
      <c r="AI3" s="18"/>
      <c r="AJ3" s="18"/>
      <c r="AK3" s="721"/>
      <c r="AL3" s="721"/>
      <c r="AM3" s="721"/>
    </row>
    <row r="4" spans="1:39" s="153" customFormat="1" ht="14.25" customHeight="1">
      <c r="A4" s="677" t="s">
        <v>518</v>
      </c>
      <c r="J4" s="721"/>
      <c r="K4" s="721"/>
      <c r="L4" s="721"/>
      <c r="M4" s="721"/>
      <c r="N4" s="721"/>
      <c r="O4" s="721"/>
      <c r="P4" s="721"/>
      <c r="Q4" s="721"/>
      <c r="R4" s="721"/>
      <c r="S4" s="721"/>
      <c r="T4" s="721"/>
      <c r="U4" s="721"/>
      <c r="Z4" s="152"/>
      <c r="AA4" s="18"/>
      <c r="AB4" s="18"/>
      <c r="AC4" s="18"/>
      <c r="AD4" s="18"/>
      <c r="AE4" s="18"/>
      <c r="AF4" s="18"/>
      <c r="AG4" s="18"/>
      <c r="AH4" s="18"/>
      <c r="AI4" s="18"/>
      <c r="AJ4" s="18"/>
    </row>
    <row r="5" spans="1:39" s="154" customFormat="1" ht="18.75" customHeight="1">
      <c r="A5" s="399"/>
      <c r="B5" s="271" t="s">
        <v>531</v>
      </c>
      <c r="C5" s="271" t="s">
        <v>532</v>
      </c>
      <c r="D5" s="271" t="s">
        <v>533</v>
      </c>
      <c r="E5" s="271" t="s">
        <v>534</v>
      </c>
      <c r="F5" s="271" t="s">
        <v>571</v>
      </c>
      <c r="G5" s="271" t="s">
        <v>536</v>
      </c>
      <c r="H5" s="27"/>
      <c r="I5" s="271" t="s">
        <v>295</v>
      </c>
      <c r="J5" s="271" t="s">
        <v>296</v>
      </c>
      <c r="K5" s="271" t="s">
        <v>297</v>
      </c>
      <c r="L5" s="271" t="s">
        <v>298</v>
      </c>
      <c r="M5" s="271" t="s">
        <v>299</v>
      </c>
      <c r="N5" s="271" t="s">
        <v>300</v>
      </c>
      <c r="O5" s="271" t="s">
        <v>301</v>
      </c>
      <c r="P5" s="271" t="s">
        <v>302</v>
      </c>
      <c r="Q5" s="271" t="s">
        <v>303</v>
      </c>
      <c r="R5" s="271" t="s">
        <v>304</v>
      </c>
      <c r="S5" s="271" t="s">
        <v>305</v>
      </c>
      <c r="T5" s="271" t="s">
        <v>306</v>
      </c>
      <c r="U5" s="271" t="s">
        <v>504</v>
      </c>
      <c r="V5" s="271" t="s">
        <v>537</v>
      </c>
      <c r="W5" s="271" t="s">
        <v>502</v>
      </c>
      <c r="X5" s="271" t="s">
        <v>538</v>
      </c>
      <c r="Y5" s="271" t="s">
        <v>539</v>
      </c>
      <c r="Z5" s="152"/>
      <c r="AA5" s="18"/>
      <c r="AB5" s="18"/>
      <c r="AC5" s="18"/>
      <c r="AD5" s="18"/>
      <c r="AE5" s="18"/>
      <c r="AF5" s="18"/>
      <c r="AG5" s="18"/>
      <c r="AH5" s="18"/>
      <c r="AI5" s="18"/>
      <c r="AJ5" s="18"/>
    </row>
    <row r="6" spans="1:39" s="154" customFormat="1" ht="14.25" customHeight="1">
      <c r="A6" s="399" t="s">
        <v>557</v>
      </c>
      <c r="B6" s="273"/>
      <c r="C6" s="273"/>
      <c r="D6" s="273"/>
      <c r="E6" s="271"/>
      <c r="F6" s="271"/>
      <c r="G6" s="271"/>
      <c r="H6" s="27"/>
      <c r="I6" s="271"/>
      <c r="J6" s="271"/>
      <c r="K6" s="271"/>
      <c r="L6" s="271"/>
      <c r="M6" s="271"/>
      <c r="N6" s="271"/>
      <c r="O6" s="271"/>
      <c r="P6" s="271"/>
      <c r="Q6" s="271"/>
      <c r="R6" s="271"/>
      <c r="S6" s="271"/>
      <c r="T6" s="271"/>
      <c r="U6" s="271"/>
      <c r="V6" s="271"/>
      <c r="W6" s="271"/>
      <c r="X6" s="271"/>
      <c r="Y6" s="271"/>
      <c r="Z6" s="152"/>
      <c r="AA6" s="18"/>
      <c r="AB6" s="18"/>
      <c r="AC6" s="18"/>
      <c r="AD6" s="18"/>
      <c r="AE6" s="721"/>
      <c r="AF6" s="721"/>
      <c r="AG6" s="721"/>
      <c r="AH6" s="721"/>
      <c r="AI6" s="721"/>
      <c r="AJ6" s="721"/>
      <c r="AK6" s="721"/>
      <c r="AL6" s="721"/>
      <c r="AM6" s="721"/>
    </row>
    <row r="7" spans="1:39" s="154" customFormat="1" ht="14.25" customHeight="1">
      <c r="A7" s="374" t="s">
        <v>480</v>
      </c>
      <c r="B7" s="472"/>
      <c r="C7" s="565"/>
      <c r="D7" s="403"/>
      <c r="E7" s="403"/>
      <c r="F7" s="403"/>
      <c r="G7" s="475"/>
      <c r="H7" s="25"/>
      <c r="I7" s="472"/>
      <c r="J7" s="565"/>
      <c r="K7" s="565"/>
      <c r="L7" s="565"/>
      <c r="M7" s="403"/>
      <c r="N7" s="403"/>
      <c r="O7" s="403"/>
      <c r="P7" s="403"/>
      <c r="Q7" s="403"/>
      <c r="R7" s="403"/>
      <c r="S7" s="403"/>
      <c r="T7" s="403"/>
      <c r="U7" s="403"/>
      <c r="V7" s="403"/>
      <c r="W7" s="403"/>
      <c r="X7" s="403"/>
      <c r="Y7" s="403"/>
      <c r="Z7" s="152"/>
      <c r="AA7" s="18"/>
      <c r="AB7" s="18"/>
      <c r="AC7" s="18"/>
      <c r="AD7" s="18"/>
      <c r="AE7" s="18"/>
      <c r="AF7" s="18"/>
      <c r="AG7" s="18"/>
      <c r="AH7" s="18"/>
      <c r="AI7" s="18"/>
      <c r="AJ7" s="18"/>
    </row>
    <row r="8" spans="1:39" s="18" customFormat="1" ht="14.25" customHeight="1">
      <c r="A8" s="365" t="s">
        <v>572</v>
      </c>
      <c r="B8" s="473">
        <f>+SUM(I8)</f>
        <v>139.26428999999999</v>
      </c>
      <c r="C8" s="566">
        <f>+SUM(J8:M8)</f>
        <v>278.89917700000001</v>
      </c>
      <c r="D8" s="464">
        <f>+SUM(N8:Q8)</f>
        <v>257.17045200000001</v>
      </c>
      <c r="E8" s="464">
        <f>+SUM(R8:U8)</f>
        <v>813.68921699999999</v>
      </c>
      <c r="F8" s="464">
        <f>+SUM(V8:Y8)</f>
        <v>1185.483684</v>
      </c>
      <c r="G8" s="465"/>
      <c r="H8" s="144"/>
      <c r="I8" s="473">
        <v>139.26428999999999</v>
      </c>
      <c r="J8" s="566">
        <v>132.10213999999999</v>
      </c>
      <c r="K8" s="566">
        <v>79.722523999999993</v>
      </c>
      <c r="L8" s="566">
        <v>42.865382999999994</v>
      </c>
      <c r="M8" s="566">
        <v>24.209130000000002</v>
      </c>
      <c r="N8" s="566">
        <v>127.441512</v>
      </c>
      <c r="O8" s="566">
        <v>58.262027999999994</v>
      </c>
      <c r="P8" s="566">
        <v>36.930597000000006</v>
      </c>
      <c r="Q8" s="566">
        <v>34.536314999999995</v>
      </c>
      <c r="R8" s="566">
        <v>93.504576</v>
      </c>
      <c r="S8" s="566">
        <v>275.75169599999998</v>
      </c>
      <c r="T8" s="566">
        <v>223.46105099999997</v>
      </c>
      <c r="U8" s="566">
        <v>220.97189400000002</v>
      </c>
      <c r="V8" s="566">
        <v>310.18432500000006</v>
      </c>
      <c r="W8" s="566">
        <v>538.522875</v>
      </c>
      <c r="X8" s="566">
        <v>287.10851399999996</v>
      </c>
      <c r="Y8" s="566">
        <v>49.667969999999997</v>
      </c>
      <c r="Z8" s="152"/>
    </row>
    <row r="9" spans="1:39" s="154" customFormat="1" ht="14.25" customHeight="1">
      <c r="A9" s="374" t="s">
        <v>481</v>
      </c>
      <c r="B9" s="489"/>
      <c r="C9" s="777"/>
      <c r="D9" s="405"/>
      <c r="E9" s="402"/>
      <c r="F9" s="402"/>
      <c r="G9" s="403"/>
      <c r="H9" s="24"/>
      <c r="I9" s="420"/>
      <c r="J9" s="564"/>
      <c r="K9" s="564"/>
      <c r="L9" s="564"/>
      <c r="M9" s="402"/>
      <c r="N9" s="402"/>
      <c r="O9" s="402"/>
      <c r="P9" s="402"/>
      <c r="Q9" s="402"/>
      <c r="R9" s="402"/>
      <c r="S9" s="402"/>
      <c r="T9" s="402"/>
      <c r="U9" s="402"/>
      <c r="V9" s="402"/>
      <c r="W9" s="402"/>
      <c r="X9" s="402"/>
      <c r="Y9" s="402"/>
      <c r="Z9" s="152"/>
      <c r="AA9" s="18"/>
      <c r="AB9" s="18"/>
      <c r="AC9" s="18"/>
      <c r="AD9" s="18"/>
      <c r="AE9" s="205"/>
      <c r="AF9" s="18"/>
      <c r="AG9" s="18"/>
      <c r="AH9" s="18"/>
      <c r="AI9" s="18"/>
      <c r="AJ9" s="18"/>
    </row>
    <row r="10" spans="1:39" s="18" customFormat="1" ht="14.25" customHeight="1">
      <c r="A10" s="365" t="s">
        <v>572</v>
      </c>
      <c r="B10" s="487">
        <f>B8/('Natural Gas'!$G$6*2184)*1000</f>
        <v>0.14014439681197921</v>
      </c>
      <c r="C10" s="567">
        <f>C8/('Natural Gas'!$G$6*8760)*1000</f>
        <v>6.9973199106829254E-2</v>
      </c>
      <c r="D10" s="476">
        <f>D8/('Natural Gas'!$G$6*8760)*1000</f>
        <v>6.4521664910432042E-2</v>
      </c>
      <c r="E10" s="476">
        <f>E8/('Natural Gas'!$G$6*8760)*1000</f>
        <v>0.20414702619298511</v>
      </c>
      <c r="F10" s="476">
        <f>F8/('Natural Gas'!$G$6*8784)*1000</f>
        <v>0.29661414459857088</v>
      </c>
      <c r="G10" s="477"/>
      <c r="H10" s="145"/>
      <c r="I10" s="487">
        <f>I8/('Natural Gas'!$G$6*2184)*1000</f>
        <v>0.14014439681197921</v>
      </c>
      <c r="J10" s="567">
        <f>J8/('Natural Gas'!$G$6*2208)*1000</f>
        <v>0.13149201704093005</v>
      </c>
      <c r="K10" s="567">
        <f>K8/('Natural Gas'!$G$6*2208)*1000</f>
        <v>7.9354319955406913E-2</v>
      </c>
      <c r="L10" s="567">
        <f>L8/('Natural Gas'!$G$6*2184)*1000</f>
        <v>4.3136278831059048E-2</v>
      </c>
      <c r="M10" s="476">
        <f>M8/('Natural Gas'!$G$6*2160)*1000</f>
        <v>2.463281440781441E-2</v>
      </c>
      <c r="N10" s="476">
        <f>N8/('Natural Gas'!$G$6*2208)*1000</f>
        <v>0.12685291447682751</v>
      </c>
      <c r="O10" s="476">
        <f>O8/('Natural Gas'!$G$6*2208)*1000</f>
        <v>5.7992940754897269E-2</v>
      </c>
      <c r="P10" s="476">
        <f>P8/('Natural Gas'!$G$6*2184)*1000</f>
        <v>3.7163986837338493E-2</v>
      </c>
      <c r="Q10" s="476">
        <f>Q8/('Natural Gas'!$G$6*2160)*1000</f>
        <v>3.5140735653235645E-2</v>
      </c>
      <c r="R10" s="476">
        <f>R8/('Natural Gas'!$G$6*2208)*1000</f>
        <v>9.3072718585762063E-2</v>
      </c>
      <c r="S10" s="476">
        <f>S8/('Natural Gas'!$G$6*2208)*1000</f>
        <v>0.27447811753463924</v>
      </c>
      <c r="T10" s="476">
        <f>T8/('Natural Gas'!$G$6*2184)*1000</f>
        <v>0.22487325504166158</v>
      </c>
      <c r="U10" s="476">
        <f>U8/('Natural Gas'!$G$6*2160)*1000</f>
        <v>0.224839126984127</v>
      </c>
      <c r="V10" s="476">
        <f>V8/('Natural Gas'!$G$6*2208)*1000</f>
        <v>0.30875171703296711</v>
      </c>
      <c r="W10" s="476">
        <f>W8/('Natural Gas'!$G$6*2208)*1000</f>
        <v>0.53603566949354997</v>
      </c>
      <c r="X10" s="476">
        <f>X8/('Natural Gas'!$G$6*2184)*1000</f>
        <v>0.28892295012679625</v>
      </c>
      <c r="Y10" s="476">
        <f>Y8/('Natural Gas'!$G$6*2184)*1000</f>
        <v>4.9981856056031879E-2</v>
      </c>
      <c r="Z10" s="152"/>
      <c r="AE10" s="206"/>
    </row>
    <row r="11" spans="1:39" s="154" customFormat="1" ht="14.25" customHeight="1">
      <c r="A11" s="374" t="s">
        <v>573</v>
      </c>
      <c r="B11" s="472"/>
      <c r="C11" s="565"/>
      <c r="D11" s="403"/>
      <c r="E11" s="403"/>
      <c r="F11" s="403"/>
      <c r="G11" s="475"/>
      <c r="H11" s="25"/>
      <c r="I11" s="472"/>
      <c r="J11" s="565"/>
      <c r="K11" s="565"/>
      <c r="L11" s="565"/>
      <c r="M11" s="403"/>
      <c r="N11" s="403"/>
      <c r="O11" s="403"/>
      <c r="P11" s="403"/>
      <c r="Q11" s="403"/>
      <c r="R11" s="403"/>
      <c r="S11" s="403"/>
      <c r="T11" s="403"/>
      <c r="U11" s="403"/>
      <c r="V11" s="403"/>
      <c r="W11" s="403"/>
      <c r="X11" s="403"/>
      <c r="Y11" s="403"/>
      <c r="Z11" s="152"/>
      <c r="AA11" s="18"/>
      <c r="AB11" s="18"/>
      <c r="AC11" s="18"/>
      <c r="AD11" s="18"/>
      <c r="AE11" s="155"/>
    </row>
    <row r="12" spans="1:39" s="18" customFormat="1" ht="14.25" customHeight="1">
      <c r="A12" s="365" t="s">
        <v>572</v>
      </c>
      <c r="B12" s="488">
        <f>+SUM(I12)</f>
        <v>13.082000000000001</v>
      </c>
      <c r="C12" s="566">
        <f>+SUM(J12:M12)</f>
        <v>12.140000000000002</v>
      </c>
      <c r="D12" s="464">
        <f>+SUM(N12:Q12)</f>
        <v>21.561358999999996</v>
      </c>
      <c r="E12" s="464">
        <f>+SUM(R12:U12)</f>
        <v>22.69208881067053</v>
      </c>
      <c r="F12" s="464">
        <f>+SUM(V12:Y12)</f>
        <v>18.670599917777665</v>
      </c>
      <c r="G12" s="476"/>
      <c r="H12" s="25"/>
      <c r="I12" s="488">
        <v>13.082000000000001</v>
      </c>
      <c r="J12" s="568">
        <v>8.1380000000000017</v>
      </c>
      <c r="K12" s="568">
        <v>3.718</v>
      </c>
      <c r="L12" s="568">
        <v>1.099</v>
      </c>
      <c r="M12" s="512">
        <v>-0.81499999999999995</v>
      </c>
      <c r="N12" s="464">
        <v>14.102035999999998</v>
      </c>
      <c r="O12" s="464">
        <v>4.5152710000000003</v>
      </c>
      <c r="P12" s="464">
        <v>1.8094662000000001</v>
      </c>
      <c r="Q12" s="464">
        <v>1.1345858</v>
      </c>
      <c r="R12" s="464">
        <v>4.9952427760592721</v>
      </c>
      <c r="S12" s="464">
        <v>8.4728883804112094</v>
      </c>
      <c r="T12" s="464">
        <v>4.9681103326272895</v>
      </c>
      <c r="U12" s="464">
        <v>4.2558473215727597</v>
      </c>
      <c r="V12" s="464">
        <v>4.9139615858844481</v>
      </c>
      <c r="W12" s="464">
        <v>9.4146859096371678</v>
      </c>
      <c r="X12" s="464">
        <v>3.8530656978297464</v>
      </c>
      <c r="Y12" s="464">
        <v>0.4888867244263056</v>
      </c>
      <c r="Z12" s="152"/>
      <c r="AE12" s="207"/>
      <c r="AF12" s="207"/>
      <c r="AG12" s="207"/>
      <c r="AJ12" s="154"/>
    </row>
    <row r="13" spans="1:39" s="154" customFormat="1" ht="14.25" customHeight="1">
      <c r="A13" s="374" t="s">
        <v>574</v>
      </c>
      <c r="B13" s="472"/>
      <c r="C13" s="565"/>
      <c r="D13" s="403"/>
      <c r="E13" s="403"/>
      <c r="F13" s="403"/>
      <c r="G13" s="475"/>
      <c r="H13" s="25"/>
      <c r="I13" s="472"/>
      <c r="J13" s="565"/>
      <c r="K13" s="565"/>
      <c r="L13" s="565"/>
      <c r="M13" s="403"/>
      <c r="N13" s="403"/>
      <c r="O13" s="403"/>
      <c r="P13" s="403"/>
      <c r="Q13" s="403"/>
      <c r="R13" s="403"/>
      <c r="S13" s="403"/>
      <c r="T13" s="403"/>
      <c r="U13" s="403"/>
      <c r="V13" s="403"/>
      <c r="W13" s="403"/>
      <c r="X13" s="403"/>
      <c r="Y13" s="403"/>
      <c r="Z13" s="152"/>
      <c r="AA13" s="18"/>
      <c r="AB13" s="18"/>
      <c r="AC13" s="18"/>
      <c r="AD13" s="18"/>
      <c r="AE13" s="155"/>
    </row>
    <row r="14" spans="1:39" s="18" customFormat="1" ht="14.25" customHeight="1">
      <c r="A14" s="365" t="s">
        <v>572</v>
      </c>
      <c r="B14" s="488">
        <f>+SUM(I14)</f>
        <v>86.14</v>
      </c>
      <c r="C14" s="566">
        <f>SUM(J14:M14)</f>
        <v>39.86</v>
      </c>
      <c r="D14" s="464">
        <v>83.05</v>
      </c>
      <c r="E14" s="464">
        <f>E12/E8*1000</f>
        <v>27.887906508499952</v>
      </c>
      <c r="F14" s="464">
        <f t="shared" ref="F14" si="0">F12/F8*1000</f>
        <v>15.74935207440414</v>
      </c>
      <c r="G14" s="476"/>
      <c r="H14" s="25"/>
      <c r="I14" s="473">
        <v>86.14</v>
      </c>
      <c r="J14" s="568">
        <v>16</v>
      </c>
      <c r="K14" s="568">
        <v>22.39</v>
      </c>
      <c r="L14" s="568">
        <v>39.28</v>
      </c>
      <c r="M14" s="512">
        <v>-37.81</v>
      </c>
      <c r="N14" s="464">
        <f>N12/N8*1000</f>
        <v>110.65496460839226</v>
      </c>
      <c r="O14" s="464">
        <f>O12/O8*1000</f>
        <v>77.499379183985852</v>
      </c>
      <c r="P14" s="464">
        <f t="shared" ref="P14:Y14" si="1">P12/P8*1000</f>
        <v>48.996397215024707</v>
      </c>
      <c r="Q14" s="464">
        <f t="shared" si="1"/>
        <v>32.851964663861793</v>
      </c>
      <c r="R14" s="464">
        <f t="shared" si="1"/>
        <v>53.422441871286303</v>
      </c>
      <c r="S14" s="464">
        <f t="shared" si="1"/>
        <v>30.726514118742575</v>
      </c>
      <c r="T14" s="464">
        <f t="shared" si="1"/>
        <v>22.232556010968061</v>
      </c>
      <c r="U14" s="464">
        <f t="shared" si="1"/>
        <v>19.259677077179596</v>
      </c>
      <c r="V14" s="464">
        <f t="shared" si="1"/>
        <v>15.842069343395888</v>
      </c>
      <c r="W14" s="464">
        <f t="shared" si="1"/>
        <v>17.482425253778064</v>
      </c>
      <c r="X14" s="464">
        <f t="shared" si="1"/>
        <v>13.420241859597891</v>
      </c>
      <c r="Y14" s="464">
        <f t="shared" si="1"/>
        <v>9.8430985688826347</v>
      </c>
      <c r="Z14" s="152"/>
      <c r="AE14" s="207"/>
      <c r="AF14" s="207"/>
      <c r="AG14" s="207"/>
      <c r="AJ14" s="154"/>
    </row>
    <row r="15" spans="1:39" s="154" customFormat="1" ht="14.25" customHeight="1">
      <c r="A15" s="374" t="s">
        <v>575</v>
      </c>
      <c r="B15" s="489"/>
      <c r="C15" s="777"/>
      <c r="D15" s="405"/>
      <c r="E15" s="402"/>
      <c r="F15" s="402"/>
      <c r="G15" s="475"/>
      <c r="H15" s="25"/>
      <c r="I15" s="420"/>
      <c r="J15" s="569"/>
      <c r="K15" s="569"/>
      <c r="L15" s="569"/>
      <c r="M15" s="485"/>
      <c r="N15" s="485"/>
      <c r="O15" s="485"/>
      <c r="P15" s="485"/>
      <c r="Q15" s="485"/>
      <c r="R15" s="485"/>
      <c r="S15" s="485"/>
      <c r="T15" s="402"/>
      <c r="U15" s="402"/>
      <c r="V15" s="402"/>
      <c r="W15" s="402"/>
      <c r="X15" s="402"/>
      <c r="Y15" s="402"/>
      <c r="Z15" s="152"/>
      <c r="AA15" s="18"/>
      <c r="AB15" s="18"/>
      <c r="AC15" s="18"/>
      <c r="AD15" s="18"/>
      <c r="AE15" s="155"/>
    </row>
    <row r="16" spans="1:39" s="18" customFormat="1" ht="14.25" customHeight="1">
      <c r="A16" s="365" t="s">
        <v>572</v>
      </c>
      <c r="B16" s="488">
        <f>+SUM(I16)</f>
        <v>0.51500000000000001</v>
      </c>
      <c r="C16" s="566">
        <f>+SUM(J16:M16)</f>
        <v>0.95699999999999985</v>
      </c>
      <c r="D16" s="464">
        <f>SUM(N16:Q16)</f>
        <v>0.79600000000000004</v>
      </c>
      <c r="E16" s="464">
        <f>SUM(R16:U16)</f>
        <v>2.4249999999999998</v>
      </c>
      <c r="F16" s="464">
        <f>SUM(V16:Y16)</f>
        <v>3.6169999999999995</v>
      </c>
      <c r="G16" s="465"/>
      <c r="H16" s="144"/>
      <c r="I16" s="473">
        <v>0.51500000000000001</v>
      </c>
      <c r="J16" s="566">
        <v>0.43199999999999994</v>
      </c>
      <c r="K16" s="566">
        <v>0.30099999999999999</v>
      </c>
      <c r="L16" s="566">
        <v>0.13600000000000001</v>
      </c>
      <c r="M16" s="464">
        <v>8.7999999999999995E-2</v>
      </c>
      <c r="N16" s="464">
        <v>0.35000000000000003</v>
      </c>
      <c r="O16" s="464">
        <v>0.21100000000000002</v>
      </c>
      <c r="P16" s="464">
        <v>0.129</v>
      </c>
      <c r="Q16" s="464">
        <v>0.106</v>
      </c>
      <c r="R16" s="464">
        <v>0.22500000000000009</v>
      </c>
      <c r="S16" s="464">
        <v>0.81499999999999995</v>
      </c>
      <c r="T16" s="464">
        <v>0.70900000000000007</v>
      </c>
      <c r="U16" s="464">
        <v>0.67599999999999993</v>
      </c>
      <c r="V16" s="464">
        <v>0.88500000000000023</v>
      </c>
      <c r="W16" s="464">
        <v>1.6539999999999997</v>
      </c>
      <c r="X16" s="464">
        <v>0.94100000000000006</v>
      </c>
      <c r="Y16" s="464">
        <v>0.13700000000000001</v>
      </c>
      <c r="Z16" s="152"/>
    </row>
    <row r="17" spans="1:39" s="154" customFormat="1" ht="14.25" customHeight="1">
      <c r="A17" s="478" t="s">
        <v>558</v>
      </c>
      <c r="B17" s="490"/>
      <c r="C17" s="479"/>
      <c r="D17" s="479"/>
      <c r="E17" s="480"/>
      <c r="F17" s="480"/>
      <c r="G17" s="480"/>
      <c r="H17" s="27"/>
      <c r="I17" s="570"/>
      <c r="J17" s="486"/>
      <c r="K17" s="486"/>
      <c r="L17" s="486"/>
      <c r="M17" s="486"/>
      <c r="N17" s="486"/>
      <c r="O17" s="486"/>
      <c r="P17" s="486"/>
      <c r="Q17" s="486"/>
      <c r="R17" s="486"/>
      <c r="S17" s="480"/>
      <c r="T17" s="480"/>
      <c r="U17" s="480"/>
      <c r="V17" s="480"/>
      <c r="W17" s="480"/>
      <c r="X17" s="480"/>
      <c r="Y17" s="480"/>
      <c r="Z17" s="152"/>
      <c r="AA17" s="18"/>
      <c r="AB17" s="18"/>
      <c r="AC17" s="18"/>
      <c r="AD17" s="18"/>
      <c r="AE17" s="721"/>
      <c r="AF17" s="721"/>
      <c r="AG17" s="721"/>
      <c r="AH17" s="721"/>
      <c r="AI17" s="721"/>
      <c r="AJ17" s="721"/>
      <c r="AK17" s="721"/>
      <c r="AL17" s="721"/>
      <c r="AM17" s="721"/>
    </row>
    <row r="18" spans="1:39" ht="14.25" customHeight="1">
      <c r="A18" s="374" t="s">
        <v>482</v>
      </c>
      <c r="B18" s="491"/>
      <c r="C18" s="778"/>
      <c r="D18" s="481"/>
      <c r="E18" s="403"/>
      <c r="F18" s="403"/>
      <c r="G18" s="475"/>
      <c r="H18" s="25"/>
      <c r="I18" s="472"/>
      <c r="J18" s="565"/>
      <c r="K18" s="565"/>
      <c r="L18" s="565"/>
      <c r="M18" s="403"/>
      <c r="N18" s="403"/>
      <c r="O18" s="403"/>
      <c r="P18" s="403"/>
      <c r="Q18" s="403"/>
      <c r="R18" s="403"/>
      <c r="S18" s="403"/>
      <c r="T18" s="403"/>
      <c r="U18" s="403"/>
      <c r="V18" s="403"/>
      <c r="W18" s="403"/>
      <c r="X18" s="403"/>
      <c r="Y18" s="403"/>
      <c r="Z18" s="152"/>
      <c r="AA18" s="18"/>
      <c r="AB18" s="18"/>
      <c r="AC18" s="18"/>
      <c r="AD18" s="18"/>
      <c r="AE18" s="721"/>
      <c r="AF18" s="721"/>
      <c r="AG18" s="721"/>
      <c r="AH18" s="721"/>
      <c r="AI18" s="721"/>
      <c r="AJ18" s="721"/>
      <c r="AK18" s="721"/>
      <c r="AL18" s="721"/>
      <c r="AM18" s="721"/>
    </row>
    <row r="19" spans="1:39" ht="14.25" customHeight="1">
      <c r="A19" s="365" t="s">
        <v>266</v>
      </c>
      <c r="B19" s="492"/>
      <c r="C19" s="779"/>
      <c r="D19" s="482"/>
      <c r="E19" s="464"/>
      <c r="F19" s="464"/>
      <c r="G19" s="464">
        <v>150.5</v>
      </c>
      <c r="H19" s="144"/>
      <c r="I19" s="473"/>
      <c r="J19" s="566"/>
      <c r="K19" s="566"/>
      <c r="L19" s="566"/>
      <c r="M19" s="464"/>
      <c r="N19" s="464"/>
      <c r="O19" s="464"/>
      <c r="P19" s="464"/>
      <c r="Q19" s="464"/>
      <c r="R19" s="464"/>
      <c r="S19" s="464"/>
      <c r="T19" s="464"/>
      <c r="U19" s="464"/>
      <c r="V19" s="464"/>
      <c r="W19" s="464"/>
      <c r="X19" s="464"/>
      <c r="Y19" s="464"/>
      <c r="Z19" s="152"/>
      <c r="AA19" s="18"/>
      <c r="AB19" s="18"/>
      <c r="AC19" s="18"/>
      <c r="AD19" s="18"/>
      <c r="AE19" s="721"/>
      <c r="AF19" s="721"/>
      <c r="AG19" s="721"/>
      <c r="AH19" s="721"/>
      <c r="AI19" s="721"/>
      <c r="AJ19" s="721"/>
      <c r="AK19" s="721"/>
      <c r="AL19" s="721"/>
      <c r="AM19" s="721"/>
    </row>
    <row r="20" spans="1:39" ht="14.25" customHeight="1">
      <c r="A20" s="365" t="s">
        <v>528</v>
      </c>
      <c r="B20" s="473"/>
      <c r="C20" s="566"/>
      <c r="D20" s="464">
        <v>32</v>
      </c>
      <c r="E20" s="464">
        <v>33.799999999999997</v>
      </c>
      <c r="F20" s="464">
        <v>36.5</v>
      </c>
      <c r="G20" s="464">
        <v>30.4</v>
      </c>
      <c r="H20" s="144"/>
      <c r="I20" s="420"/>
      <c r="J20" s="564"/>
      <c r="K20" s="564"/>
      <c r="L20" s="564"/>
      <c r="M20" s="402"/>
      <c r="N20" s="402"/>
      <c r="O20" s="402"/>
      <c r="P20" s="402"/>
      <c r="Q20" s="402"/>
      <c r="R20" s="402"/>
      <c r="S20" s="402"/>
      <c r="T20" s="402"/>
      <c r="U20" s="402"/>
      <c r="V20" s="402"/>
      <c r="W20" s="402"/>
      <c r="X20" s="402"/>
      <c r="Y20" s="402"/>
      <c r="Z20" s="152"/>
      <c r="AA20" s="18"/>
      <c r="AB20" s="18"/>
      <c r="AC20" s="18"/>
      <c r="AD20" s="18"/>
      <c r="AE20" s="721"/>
      <c r="AF20" s="721"/>
      <c r="AG20" s="721"/>
      <c r="AH20" s="721"/>
      <c r="AI20" s="721"/>
      <c r="AJ20" s="721"/>
      <c r="AK20" s="721"/>
      <c r="AL20" s="721"/>
      <c r="AM20" s="721"/>
    </row>
    <row r="21" spans="1:39" ht="14.25" customHeight="1">
      <c r="A21" s="374" t="s">
        <v>203</v>
      </c>
      <c r="B21" s="474"/>
      <c r="C21" s="780"/>
      <c r="D21" s="465">
        <f>SUM(D19:D20)</f>
        <v>32</v>
      </c>
      <c r="E21" s="465">
        <f>SUM(E19:E20)</f>
        <v>33.799999999999997</v>
      </c>
      <c r="F21" s="465">
        <f>SUM(F19:F20)</f>
        <v>36.5</v>
      </c>
      <c r="G21" s="465">
        <f t="shared" ref="G21" si="2">SUM(G19:G20)</f>
        <v>180.9</v>
      </c>
      <c r="H21" s="26"/>
      <c r="I21" s="472"/>
      <c r="J21" s="565"/>
      <c r="K21" s="565"/>
      <c r="L21" s="565"/>
      <c r="M21" s="403"/>
      <c r="N21" s="403"/>
      <c r="O21" s="403"/>
      <c r="P21" s="403"/>
      <c r="Q21" s="403"/>
      <c r="R21" s="403"/>
      <c r="S21" s="403"/>
      <c r="T21" s="403"/>
      <c r="U21" s="403"/>
      <c r="V21" s="403"/>
      <c r="W21" s="403"/>
      <c r="X21" s="403"/>
      <c r="Y21" s="403"/>
      <c r="Z21" s="152"/>
      <c r="AA21" s="18"/>
      <c r="AB21" s="18"/>
      <c r="AC21" s="18"/>
      <c r="AD21" s="18"/>
      <c r="AE21" s="721"/>
      <c r="AF21" s="721"/>
      <c r="AG21" s="721"/>
      <c r="AH21" s="721"/>
      <c r="AI21" s="721"/>
      <c r="AJ21" s="721"/>
      <c r="AK21" s="721"/>
      <c r="AL21" s="721"/>
      <c r="AM21" s="721"/>
    </row>
    <row r="22" spans="1:39" ht="14.25" customHeight="1">
      <c r="A22" s="374" t="s">
        <v>483</v>
      </c>
      <c r="B22" s="491"/>
      <c r="C22" s="778"/>
      <c r="D22" s="481"/>
      <c r="E22" s="403"/>
      <c r="F22" s="403"/>
      <c r="G22" s="475"/>
      <c r="H22" s="25"/>
      <c r="I22" s="472"/>
      <c r="J22" s="565"/>
      <c r="K22" s="565"/>
      <c r="L22" s="565"/>
      <c r="M22" s="403"/>
      <c r="N22" s="403"/>
      <c r="O22" s="403"/>
      <c r="P22" s="403"/>
      <c r="Q22" s="403"/>
      <c r="R22" s="403"/>
      <c r="S22" s="403"/>
      <c r="T22" s="403"/>
      <c r="U22" s="403"/>
      <c r="V22" s="403"/>
      <c r="W22" s="403"/>
      <c r="X22" s="403"/>
      <c r="Y22" s="403"/>
      <c r="Z22" s="152"/>
      <c r="AA22" s="18"/>
      <c r="AB22" s="18"/>
      <c r="AC22" s="18"/>
      <c r="AD22" s="18"/>
      <c r="AE22" s="721"/>
      <c r="AF22" s="721"/>
      <c r="AG22" s="721"/>
      <c r="AH22" s="721"/>
      <c r="AI22" s="721"/>
      <c r="AJ22" s="721"/>
      <c r="AK22" s="721"/>
      <c r="AL22" s="721"/>
      <c r="AM22" s="721"/>
    </row>
    <row r="23" spans="1:39" ht="14.25" customHeight="1">
      <c r="A23" s="365" t="s">
        <v>266</v>
      </c>
      <c r="B23" s="492"/>
      <c r="C23" s="779"/>
      <c r="D23" s="482"/>
      <c r="E23" s="464"/>
      <c r="F23" s="464"/>
      <c r="G23" s="483">
        <v>0.05</v>
      </c>
      <c r="H23" s="144"/>
      <c r="I23" s="473"/>
      <c r="J23" s="566"/>
      <c r="K23" s="566"/>
      <c r="L23" s="566"/>
      <c r="M23" s="464"/>
      <c r="N23" s="464"/>
      <c r="O23" s="464"/>
      <c r="P23" s="464"/>
      <c r="Q23" s="464"/>
      <c r="R23" s="464"/>
      <c r="S23" s="464"/>
      <c r="T23" s="464"/>
      <c r="U23" s="464"/>
      <c r="V23" s="464"/>
      <c r="W23" s="464"/>
      <c r="X23" s="464"/>
      <c r="Y23" s="464"/>
      <c r="Z23" s="152"/>
      <c r="AA23" s="18"/>
      <c r="AB23" s="18"/>
      <c r="AC23" s="18"/>
      <c r="AD23" s="18"/>
      <c r="AE23" s="721"/>
      <c r="AF23" s="721"/>
      <c r="AG23" s="721"/>
      <c r="AH23" s="721"/>
      <c r="AI23" s="721"/>
      <c r="AJ23" s="721"/>
      <c r="AK23" s="721"/>
      <c r="AL23" s="721"/>
      <c r="AM23" s="721"/>
    </row>
    <row r="24" spans="1:39" ht="14.25" customHeight="1">
      <c r="A24" s="365" t="s">
        <v>528</v>
      </c>
      <c r="B24" s="493"/>
      <c r="C24" s="781"/>
      <c r="D24" s="484">
        <v>4.0300000000000002E-2</v>
      </c>
      <c r="E24" s="464" t="s">
        <v>560</v>
      </c>
      <c r="F24" s="464" t="s">
        <v>561</v>
      </c>
      <c r="G24" s="483">
        <v>0.05</v>
      </c>
      <c r="H24" s="144"/>
      <c r="I24" s="420"/>
      <c r="J24" s="564"/>
      <c r="K24" s="564"/>
      <c r="L24" s="564"/>
      <c r="M24" s="402"/>
      <c r="N24" s="402"/>
      <c r="O24" s="402"/>
      <c r="P24" s="402"/>
      <c r="Q24" s="402"/>
      <c r="R24" s="402"/>
      <c r="S24" s="402"/>
      <c r="T24" s="402"/>
      <c r="U24" s="402"/>
      <c r="V24" s="402"/>
      <c r="W24" s="402"/>
      <c r="X24" s="402"/>
      <c r="Y24" s="402"/>
      <c r="Z24" s="152"/>
      <c r="AA24" s="721"/>
      <c r="AB24" s="721"/>
      <c r="AC24" s="721"/>
      <c r="AD24" s="721"/>
      <c r="AE24" s="721"/>
      <c r="AF24" s="721"/>
      <c r="AG24" s="721"/>
      <c r="AH24" s="721"/>
      <c r="AI24" s="721"/>
      <c r="AJ24" s="721"/>
      <c r="AK24" s="721"/>
      <c r="AL24" s="721"/>
      <c r="AM24" s="721"/>
    </row>
    <row r="25" spans="1:39" ht="14.25" customHeight="1">
      <c r="A25" s="374" t="s">
        <v>484</v>
      </c>
      <c r="B25" s="491"/>
      <c r="C25" s="778"/>
      <c r="D25" s="481"/>
      <c r="E25" s="403"/>
      <c r="F25" s="403"/>
      <c r="G25" s="475"/>
      <c r="H25" s="25"/>
      <c r="I25" s="472"/>
      <c r="J25" s="565"/>
      <c r="K25" s="565"/>
      <c r="L25" s="565"/>
      <c r="M25" s="403"/>
      <c r="N25" s="403"/>
      <c r="O25" s="403"/>
      <c r="P25" s="403"/>
      <c r="Q25" s="403"/>
      <c r="R25" s="403"/>
      <c r="S25" s="403"/>
      <c r="T25" s="403"/>
      <c r="U25" s="403"/>
      <c r="V25" s="403"/>
      <c r="W25" s="403"/>
      <c r="X25" s="403"/>
      <c r="Y25" s="403"/>
      <c r="Z25" s="152"/>
      <c r="AA25" s="721"/>
      <c r="AB25" s="721"/>
      <c r="AC25" s="721"/>
      <c r="AD25" s="721"/>
      <c r="AE25" s="721"/>
      <c r="AF25" s="721"/>
      <c r="AG25" s="721"/>
      <c r="AH25" s="721"/>
      <c r="AI25" s="721"/>
      <c r="AJ25" s="721"/>
      <c r="AK25" s="721"/>
      <c r="AL25" s="721"/>
      <c r="AM25" s="721"/>
    </row>
    <row r="26" spans="1:39" ht="14.25" customHeight="1">
      <c r="A26" s="365" t="s">
        <v>266</v>
      </c>
      <c r="B26" s="473">
        <v>7.2</v>
      </c>
      <c r="C26" s="566">
        <v>7.6</v>
      </c>
      <c r="D26" s="464">
        <v>9.3000000000000007</v>
      </c>
      <c r="E26" s="464">
        <v>10</v>
      </c>
      <c r="F26" s="464">
        <v>9.8000000000000007</v>
      </c>
      <c r="G26" s="464">
        <v>10.4</v>
      </c>
      <c r="H26" s="144"/>
      <c r="I26" s="473"/>
      <c r="J26" s="566"/>
      <c r="K26" s="566"/>
      <c r="L26" s="566"/>
      <c r="M26" s="464"/>
      <c r="N26" s="464"/>
      <c r="O26" s="464"/>
      <c r="P26" s="464"/>
      <c r="Q26" s="464"/>
      <c r="R26" s="464"/>
      <c r="S26" s="464"/>
      <c r="T26" s="464"/>
      <c r="U26" s="464"/>
      <c r="V26" s="464"/>
      <c r="W26" s="464"/>
      <c r="X26" s="464"/>
      <c r="Y26" s="464"/>
      <c r="Z26" s="152"/>
      <c r="AA26" s="721"/>
      <c r="AB26" s="721"/>
      <c r="AC26" s="721"/>
      <c r="AD26" s="721"/>
      <c r="AE26" s="721"/>
      <c r="AF26" s="721"/>
      <c r="AG26" s="721"/>
      <c r="AH26" s="721"/>
      <c r="AI26" s="721"/>
      <c r="AJ26" s="721"/>
      <c r="AK26" s="721"/>
      <c r="AL26" s="721"/>
      <c r="AM26" s="721"/>
    </row>
    <row r="27" spans="1:39" ht="14.25" customHeight="1">
      <c r="A27" s="365" t="s">
        <v>528</v>
      </c>
      <c r="B27" s="473">
        <v>4</v>
      </c>
      <c r="C27" s="566">
        <v>3</v>
      </c>
      <c r="D27" s="464">
        <v>3.9</v>
      </c>
      <c r="E27" s="464">
        <v>4</v>
      </c>
      <c r="F27" s="464">
        <v>3.8</v>
      </c>
      <c r="G27" s="464">
        <v>3.1</v>
      </c>
      <c r="H27" s="144"/>
      <c r="I27" s="420"/>
      <c r="J27" s="564"/>
      <c r="K27" s="564"/>
      <c r="L27" s="564"/>
      <c r="M27" s="402"/>
      <c r="N27" s="402"/>
      <c r="O27" s="402"/>
      <c r="P27" s="402"/>
      <c r="Q27" s="402"/>
      <c r="R27" s="402"/>
      <c r="S27" s="402"/>
      <c r="T27" s="402"/>
      <c r="U27" s="402"/>
      <c r="V27" s="402"/>
      <c r="W27" s="402"/>
      <c r="X27" s="402"/>
      <c r="Y27" s="402"/>
      <c r="Z27" s="152"/>
      <c r="AA27" s="721"/>
      <c r="AB27" s="721"/>
      <c r="AC27" s="721"/>
      <c r="AD27" s="721"/>
      <c r="AE27" s="721"/>
      <c r="AF27" s="721"/>
      <c r="AG27" s="721"/>
      <c r="AH27" s="721"/>
      <c r="AI27" s="721"/>
      <c r="AJ27" s="721"/>
      <c r="AK27" s="721"/>
      <c r="AL27" s="721"/>
      <c r="AM27" s="721"/>
    </row>
    <row r="28" spans="1:39" ht="14.25" customHeight="1">
      <c r="A28" s="374" t="s">
        <v>203</v>
      </c>
      <c r="B28" s="474">
        <f>SUM(B26:B27)</f>
        <v>11.2</v>
      </c>
      <c r="C28" s="780">
        <f>SUM(C26:C27)</f>
        <v>10.6</v>
      </c>
      <c r="D28" s="465">
        <f>SUM(D26:D27)</f>
        <v>13.200000000000001</v>
      </c>
      <c r="E28" s="465">
        <f>SUM(E26:E27)</f>
        <v>14</v>
      </c>
      <c r="F28" s="465">
        <f>SUM(F26:F27)</f>
        <v>13.600000000000001</v>
      </c>
      <c r="G28" s="465">
        <f t="shared" ref="G28" si="3">SUM(G26:G27)</f>
        <v>13.5</v>
      </c>
      <c r="H28" s="26"/>
      <c r="I28" s="472"/>
      <c r="J28" s="565"/>
      <c r="K28" s="565"/>
      <c r="L28" s="565"/>
      <c r="M28" s="403"/>
      <c r="N28" s="403"/>
      <c r="O28" s="403"/>
      <c r="P28" s="403"/>
      <c r="Q28" s="403"/>
      <c r="R28" s="403"/>
      <c r="S28" s="403"/>
      <c r="T28" s="403"/>
      <c r="U28" s="403"/>
      <c r="V28" s="403"/>
      <c r="W28" s="403"/>
      <c r="X28" s="403"/>
      <c r="Y28" s="403"/>
      <c r="Z28" s="152"/>
      <c r="AA28" s="721"/>
      <c r="AB28" s="721"/>
      <c r="AC28" s="721"/>
      <c r="AD28" s="721"/>
      <c r="AE28" s="721"/>
      <c r="AF28" s="721"/>
      <c r="AG28" s="721"/>
      <c r="AH28" s="721"/>
      <c r="AI28" s="721"/>
      <c r="AJ28" s="721"/>
      <c r="AK28" s="721"/>
      <c r="AL28" s="721"/>
      <c r="AM28" s="721"/>
    </row>
    <row r="29" spans="1:39" ht="14.25" customHeight="1">
      <c r="A29" s="201" t="s">
        <v>576</v>
      </c>
      <c r="B29" s="721"/>
      <c r="C29" s="721"/>
      <c r="D29" s="721"/>
      <c r="E29" s="721"/>
      <c r="F29" s="721"/>
      <c r="G29" s="721"/>
      <c r="H29" s="721"/>
      <c r="K29" s="721"/>
      <c r="L29" s="721"/>
      <c r="M29" s="721"/>
      <c r="N29" s="721"/>
      <c r="O29" s="721"/>
      <c r="P29" s="721"/>
      <c r="Q29" s="721"/>
      <c r="R29" s="721"/>
      <c r="S29" s="721"/>
      <c r="T29" s="721"/>
      <c r="U29" s="721"/>
      <c r="V29" s="721"/>
      <c r="W29" s="721"/>
      <c r="X29" s="721"/>
      <c r="Y29" s="721"/>
      <c r="Z29" s="152"/>
      <c r="AA29" s="721"/>
      <c r="AB29" s="721"/>
      <c r="AC29" s="721"/>
      <c r="AD29" s="721"/>
      <c r="AE29" s="721"/>
      <c r="AF29" s="721"/>
      <c r="AG29" s="721"/>
      <c r="AH29" s="721"/>
      <c r="AI29" s="721"/>
      <c r="AJ29" s="721"/>
      <c r="AK29" s="721"/>
      <c r="AL29" s="721"/>
      <c r="AM29" s="721"/>
    </row>
    <row r="30" spans="1:39">
      <c r="A30" s="201"/>
      <c r="B30" s="721"/>
      <c r="C30" s="721"/>
      <c r="D30" s="721"/>
      <c r="E30" s="721"/>
      <c r="F30" s="721"/>
      <c r="G30" s="721"/>
      <c r="H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721"/>
      <c r="AH30" s="721"/>
      <c r="AI30" s="721"/>
      <c r="AJ30" s="721"/>
      <c r="AK30" s="721"/>
      <c r="AL30" s="721"/>
      <c r="AM30" s="721"/>
    </row>
    <row r="31" spans="1:39">
      <c r="A31" s="234"/>
      <c r="B31" s="721"/>
      <c r="C31" s="721"/>
      <c r="D31" s="721"/>
      <c r="E31" s="721"/>
      <c r="F31" s="721"/>
      <c r="G31" s="721"/>
      <c r="H31" s="721"/>
      <c r="K31" s="721"/>
      <c r="L31" s="721"/>
      <c r="M31" s="721"/>
      <c r="N31" s="721"/>
      <c r="O31" s="721"/>
      <c r="P31" s="721"/>
      <c r="Q31" s="721"/>
      <c r="R31" s="721"/>
      <c r="S31" s="721"/>
      <c r="T31" s="721"/>
      <c r="U31" s="721"/>
      <c r="V31" s="721"/>
      <c r="W31" s="721"/>
      <c r="X31" s="721"/>
      <c r="Y31" s="721"/>
      <c r="Z31" s="721"/>
      <c r="AA31" s="721"/>
      <c r="AB31" s="721"/>
      <c r="AC31" s="721"/>
      <c r="AD31" s="721"/>
      <c r="AE31" s="721"/>
      <c r="AF31" s="721"/>
      <c r="AG31" s="721"/>
      <c r="AH31" s="721"/>
      <c r="AI31" s="721"/>
      <c r="AJ31" s="721"/>
      <c r="AK31" s="721"/>
      <c r="AL31" s="721"/>
      <c r="AM31" s="721"/>
    </row>
    <row r="32" spans="1:39">
      <c r="A32" s="721"/>
      <c r="B32" s="721"/>
      <c r="C32" s="721"/>
      <c r="D32" s="721"/>
      <c r="E32" s="721"/>
      <c r="F32" s="721"/>
      <c r="G32" s="721"/>
      <c r="H32" s="721"/>
      <c r="K32" s="721"/>
      <c r="L32" s="721"/>
      <c r="M32" s="783"/>
      <c r="N32" s="721"/>
      <c r="O32" s="721"/>
      <c r="P32" s="721"/>
      <c r="Q32" s="721"/>
      <c r="R32" s="721"/>
      <c r="S32" s="721"/>
      <c r="T32" s="721"/>
      <c r="U32" s="721"/>
      <c r="V32" s="721"/>
      <c r="W32" s="721"/>
      <c r="X32" s="721"/>
      <c r="Y32" s="721"/>
      <c r="Z32" s="721"/>
      <c r="AA32" s="721"/>
      <c r="AB32" s="721"/>
      <c r="AC32" s="721"/>
      <c r="AD32" s="721"/>
      <c r="AE32" s="721"/>
      <c r="AF32" s="721"/>
      <c r="AG32" s="721"/>
      <c r="AH32" s="721"/>
      <c r="AI32" s="721"/>
      <c r="AJ32" s="721"/>
      <c r="AK32" s="721"/>
      <c r="AL32" s="721"/>
      <c r="AM32" s="721"/>
    </row>
    <row r="33" spans="2:34">
      <c r="B33" s="721"/>
      <c r="C33" s="721"/>
      <c r="D33" s="721"/>
      <c r="E33" s="721"/>
      <c r="F33" s="721"/>
      <c r="G33" s="721"/>
      <c r="H33" s="721"/>
      <c r="K33" s="721"/>
      <c r="L33" s="721"/>
      <c r="M33" s="783"/>
      <c r="N33" s="721"/>
      <c r="O33" s="721"/>
      <c r="P33" s="721"/>
      <c r="Q33" s="721"/>
      <c r="R33" s="721"/>
      <c r="S33" s="721"/>
      <c r="T33" s="721"/>
      <c r="U33" s="721"/>
      <c r="V33" s="721"/>
      <c r="W33" s="721"/>
      <c r="X33" s="721"/>
      <c r="Y33" s="721"/>
      <c r="Z33" s="721"/>
      <c r="AA33" s="721"/>
      <c r="AB33" s="721"/>
      <c r="AC33" s="721"/>
      <c r="AD33" s="721"/>
      <c r="AE33" s="721"/>
      <c r="AF33" s="721"/>
      <c r="AG33" s="721"/>
      <c r="AH33" s="721"/>
    </row>
    <row r="34" spans="2:34">
      <c r="B34" s="721"/>
      <c r="C34" s="721"/>
      <c r="D34" s="721"/>
      <c r="E34" s="721"/>
      <c r="F34" s="721"/>
      <c r="G34" s="721"/>
      <c r="H34" s="783"/>
      <c r="J34" s="782"/>
      <c r="K34" s="782"/>
      <c r="L34" s="782"/>
      <c r="M34" s="783"/>
      <c r="N34" s="783"/>
      <c r="O34" s="782"/>
      <c r="P34" s="782"/>
      <c r="Q34" s="783"/>
      <c r="R34" s="783"/>
      <c r="S34" s="783"/>
      <c r="T34" s="783"/>
      <c r="U34" s="721"/>
      <c r="V34" s="783"/>
      <c r="W34" s="721"/>
      <c r="X34" s="783"/>
      <c r="Y34" s="721"/>
      <c r="Z34" s="783"/>
      <c r="AA34" s="721"/>
      <c r="AB34" s="721"/>
      <c r="AC34" s="721"/>
      <c r="AD34" s="721"/>
      <c r="AE34" s="721"/>
      <c r="AF34" s="721"/>
      <c r="AG34" s="721"/>
      <c r="AH34" s="721"/>
    </row>
    <row r="35" spans="2:34">
      <c r="B35" s="721"/>
      <c r="C35" s="721"/>
      <c r="D35" s="721"/>
      <c r="E35" s="721"/>
      <c r="F35" s="721"/>
      <c r="G35" s="721"/>
      <c r="H35" s="783"/>
      <c r="J35" s="783"/>
      <c r="K35" s="783"/>
      <c r="L35" s="783"/>
      <c r="M35" s="783"/>
      <c r="N35" s="783"/>
      <c r="O35" s="783"/>
      <c r="P35" s="783"/>
      <c r="Q35" s="783"/>
      <c r="R35" s="783"/>
      <c r="S35" s="783"/>
      <c r="T35" s="783"/>
      <c r="U35" s="721"/>
      <c r="V35" s="783"/>
      <c r="W35" s="721"/>
      <c r="X35" s="783"/>
      <c r="Y35" s="721"/>
      <c r="Z35" s="783"/>
      <c r="AA35" s="721"/>
      <c r="AB35" s="721"/>
      <c r="AC35" s="721"/>
      <c r="AD35" s="721"/>
      <c r="AE35" s="721"/>
      <c r="AF35" s="721"/>
      <c r="AG35" s="721"/>
      <c r="AH35" s="721"/>
    </row>
    <row r="36" spans="2:34">
      <c r="B36" s="721"/>
      <c r="C36" s="721"/>
      <c r="D36" s="721"/>
      <c r="E36" s="721"/>
      <c r="F36" s="721"/>
      <c r="G36" s="721"/>
      <c r="H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row>
    <row r="37" spans="2:34">
      <c r="B37" s="721"/>
      <c r="C37" s="721"/>
      <c r="D37" s="721"/>
      <c r="E37" s="721"/>
      <c r="F37" s="721"/>
      <c r="G37" s="721"/>
      <c r="H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row>
    <row r="38" spans="2:34">
      <c r="B38" s="721"/>
      <c r="C38" s="721"/>
      <c r="D38" s="721"/>
      <c r="E38" s="721"/>
      <c r="F38" s="721"/>
      <c r="G38" s="721"/>
      <c r="H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row>
    <row r="39" spans="2:34">
      <c r="B39" s="721"/>
      <c r="C39" s="721"/>
      <c r="D39" s="721"/>
      <c r="E39" s="721"/>
      <c r="F39" s="721"/>
      <c r="G39" s="721"/>
      <c r="H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row>
    <row r="40" spans="2:34">
      <c r="B40" s="721"/>
      <c r="C40" s="721"/>
      <c r="D40" s="721"/>
      <c r="E40" s="721"/>
      <c r="F40" s="721"/>
      <c r="G40" s="721"/>
      <c r="H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row>
    <row r="41" spans="2:34">
      <c r="B41" s="721"/>
      <c r="C41" s="721"/>
      <c r="D41" s="721"/>
      <c r="E41" s="721"/>
      <c r="F41" s="721"/>
      <c r="G41" s="721"/>
      <c r="H41" s="721"/>
      <c r="K41" s="721"/>
      <c r="L41" s="721"/>
      <c r="M41" s="721"/>
      <c r="N41" s="721"/>
      <c r="O41" s="721"/>
      <c r="P41" s="721"/>
      <c r="Q41" s="721"/>
      <c r="R41" s="721"/>
      <c r="S41" s="721"/>
      <c r="T41" s="721"/>
      <c r="U41" s="721"/>
      <c r="V41" s="721"/>
      <c r="W41" s="721"/>
      <c r="X41" s="721"/>
      <c r="Y41" s="721"/>
      <c r="Z41" s="721"/>
      <c r="AA41" s="721"/>
      <c r="AB41" s="721"/>
      <c r="AC41" s="721"/>
      <c r="AD41" s="721"/>
      <c r="AE41" s="721"/>
      <c r="AF41" s="721"/>
      <c r="AG41" s="721"/>
      <c r="AH41" s="721"/>
    </row>
    <row r="42" spans="2:34">
      <c r="B42" s="721"/>
      <c r="C42" s="721"/>
      <c r="D42" s="721"/>
      <c r="E42" s="721"/>
      <c r="F42" s="721"/>
      <c r="G42" s="721"/>
      <c r="H42" s="721"/>
      <c r="K42" s="721"/>
      <c r="L42" s="721"/>
      <c r="M42" s="721"/>
      <c r="N42" s="721"/>
      <c r="O42" s="721"/>
      <c r="P42" s="721"/>
      <c r="Q42" s="721"/>
      <c r="R42" s="721"/>
      <c r="S42" s="721"/>
      <c r="T42" s="721"/>
      <c r="U42" s="721"/>
      <c r="V42" s="721"/>
      <c r="W42" s="721"/>
      <c r="X42" s="721"/>
      <c r="Y42" s="721"/>
      <c r="Z42" s="721"/>
      <c r="AA42" s="721"/>
      <c r="AB42" s="721"/>
      <c r="AC42" s="721"/>
      <c r="AD42" s="721"/>
      <c r="AE42" s="721"/>
      <c r="AF42" s="721"/>
      <c r="AG42" s="721"/>
      <c r="AH42" s="849"/>
    </row>
  </sheetData>
  <phoneticPr fontId="13" type="noConversion"/>
  <conditionalFormatting sqref="F8:G9 E21:G28 C9:G9 C18:G19 C16:H16">
    <cfRule type="expression" dxfId="34" priority="1208">
      <formula>#REF!=0</formula>
    </cfRule>
  </conditionalFormatting>
  <conditionalFormatting sqref="C20:D28">
    <cfRule type="expression" dxfId="33" priority="584">
      <formula>#REF!=0</formula>
    </cfRule>
  </conditionalFormatting>
  <conditionalFormatting sqref="B8:E8">
    <cfRule type="expression" dxfId="32" priority="600">
      <formula>#REF!=0</formula>
    </cfRule>
  </conditionalFormatting>
  <conditionalFormatting sqref="C7:G8">
    <cfRule type="expression" dxfId="31" priority="1082">
      <formula>#REF!=0</formula>
    </cfRule>
  </conditionalFormatting>
  <conditionalFormatting sqref="B11:G11">
    <cfRule type="expression" dxfId="30" priority="286">
      <formula>#REF!=0</formula>
    </cfRule>
  </conditionalFormatting>
  <conditionalFormatting sqref="B13:G13">
    <cfRule type="expression" dxfId="29" priority="539">
      <formula>#REF!=0</formula>
    </cfRule>
  </conditionalFormatting>
  <conditionalFormatting sqref="B10:G10">
    <cfRule type="expression" dxfId="28" priority="336">
      <formula>#REF!=0</formula>
    </cfRule>
  </conditionalFormatting>
  <conditionalFormatting sqref="B12:G12">
    <cfRule type="expression" dxfId="27" priority="37">
      <formula>#REF!=0</formula>
    </cfRule>
  </conditionalFormatting>
  <conditionalFormatting sqref="C14:G15">
    <cfRule type="expression" dxfId="26" priority="20">
      <formula>#REF!=0</formula>
    </cfRule>
  </conditionalFormatting>
  <conditionalFormatting sqref="E20:G20">
    <cfRule type="expression" dxfId="25" priority="1184">
      <formula>#REF!=0</formula>
    </cfRule>
  </conditionalFormatting>
  <conditionalFormatting sqref="F7:G7">
    <cfRule type="expression" dxfId="24" priority="1239">
      <formula>#REF!=0</formula>
    </cfRule>
  </conditionalFormatting>
  <conditionalFormatting sqref="F23:G24">
    <cfRule type="expression" dxfId="23" priority="1173">
      <formula>#REF!=0</formula>
    </cfRule>
  </conditionalFormatting>
  <conditionalFormatting sqref="F26:G27">
    <cfRule type="expression" dxfId="22" priority="1157">
      <formula>#REF!=0</formula>
    </cfRule>
  </conditionalFormatting>
  <conditionalFormatting sqref="F19:G20">
    <cfRule type="expression" dxfId="21" priority="1094">
      <formula>#REF!=0</formula>
    </cfRule>
  </conditionalFormatting>
  <conditionalFormatting sqref="H7:Y16">
    <cfRule type="expression" dxfId="20" priority="16">
      <formula>#REF!=0</formula>
    </cfRule>
  </conditionalFormatting>
  <conditionalFormatting sqref="H18:Y28">
    <cfRule type="expression" dxfId="19" priority="28">
      <formula>#REF!=0</formula>
    </cfRule>
  </conditionalFormatting>
  <conditionalFormatting sqref="M19:N20">
    <cfRule type="expression" dxfId="18" priority="27">
      <formula>#REF!=0</formula>
    </cfRule>
  </conditionalFormatting>
  <conditionalFormatting sqref="M23:N24">
    <cfRule type="expression" dxfId="17" priority="26">
      <formula>#REF!=0</formula>
    </cfRule>
  </conditionalFormatting>
  <conditionalFormatting sqref="M26:N27">
    <cfRule type="expression" dxfId="16" priority="25">
      <formula>#REF!=0</formula>
    </cfRule>
  </conditionalFormatting>
  <conditionalFormatting sqref="R15:S15">
    <cfRule type="expression" dxfId="15" priority="687">
      <formula>#REF!=0</formula>
    </cfRule>
  </conditionalFormatting>
  <conditionalFormatting sqref="L19:L20">
    <cfRule type="expression" dxfId="14" priority="15">
      <formula>#REF!=0</formula>
    </cfRule>
  </conditionalFormatting>
  <conditionalFormatting sqref="L23:L24">
    <cfRule type="expression" dxfId="13" priority="14">
      <formula>#REF!=0</formula>
    </cfRule>
  </conditionalFormatting>
  <conditionalFormatting sqref="L26:L27">
    <cfRule type="expression" dxfId="12" priority="13">
      <formula>#REF!=0</formula>
    </cfRule>
  </conditionalFormatting>
  <conditionalFormatting sqref="K19:K20">
    <cfRule type="expression" dxfId="11" priority="12">
      <formula>#REF!=0</formula>
    </cfRule>
  </conditionalFormatting>
  <conditionalFormatting sqref="K23:K24">
    <cfRule type="expression" dxfId="10" priority="11">
      <formula>#REF!=0</formula>
    </cfRule>
  </conditionalFormatting>
  <conditionalFormatting sqref="K26:K27">
    <cfRule type="expression" dxfId="9" priority="10">
      <formula>#REF!=0</formula>
    </cfRule>
  </conditionalFormatting>
  <conditionalFormatting sqref="B8:B9 B18:B19">
    <cfRule type="expression" dxfId="8" priority="9">
      <formula>#REF!=0</formula>
    </cfRule>
  </conditionalFormatting>
  <conditionalFormatting sqref="B20:B28">
    <cfRule type="expression" dxfId="7" priority="7">
      <formula>#REF!=0</formula>
    </cfRule>
  </conditionalFormatting>
  <conditionalFormatting sqref="B7:B8">
    <cfRule type="expression" dxfId="6" priority="8">
      <formula>#REF!=0</formula>
    </cfRule>
  </conditionalFormatting>
  <conditionalFormatting sqref="B15">
    <cfRule type="expression" dxfId="5" priority="6">
      <formula>#REF!=0</formula>
    </cfRule>
  </conditionalFormatting>
  <conditionalFormatting sqref="J19:J20">
    <cfRule type="expression" dxfId="4" priority="5">
      <formula>#REF!=0</formula>
    </cfRule>
  </conditionalFormatting>
  <conditionalFormatting sqref="J23:J24">
    <cfRule type="expression" dxfId="3" priority="4">
      <formula>#REF!=0</formula>
    </cfRule>
  </conditionalFormatting>
  <conditionalFormatting sqref="J26:J27">
    <cfRule type="expression" dxfId="2" priority="3">
      <formula>#REF!=0</formula>
    </cfRule>
  </conditionalFormatting>
  <conditionalFormatting sqref="B14">
    <cfRule type="expression" dxfId="1" priority="2">
      <formula>#REF!=0</formula>
    </cfRule>
  </conditionalFormatting>
  <conditionalFormatting sqref="B16">
    <cfRule type="expression" dxfId="0" priority="1">
      <formula>#REF!=0</formula>
    </cfRule>
  </conditionalFormatting>
  <pageMargins left="0.7" right="0.7" top="0.75" bottom="0.75" header="0.3" footer="0.3"/>
  <pageSetup paperSize="9" orientation="portrait" r:id="rId1"/>
  <ignoredErrors>
    <ignoredError sqref="C8:F16"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A504-F91D-48C9-A2B2-736DFDBE3295}">
  <sheetPr>
    <tabColor theme="3"/>
    <outlinePr summaryRight="0"/>
  </sheetPr>
  <dimension ref="A1:AF71"/>
  <sheetViews>
    <sheetView showGridLines="0" zoomScaleNormal="100" workbookViewId="0"/>
  </sheetViews>
  <sheetFormatPr defaultColWidth="9.44140625" defaultRowHeight="13.2"/>
  <cols>
    <col min="1" max="1" width="45.5546875" style="4" customWidth="1"/>
    <col min="2" max="2" width="13.33203125" style="528" customWidth="1"/>
    <col min="3" max="31" width="13.33203125" style="4" customWidth="1"/>
    <col min="32" max="16384" width="9.44140625" style="4"/>
  </cols>
  <sheetData>
    <row r="1" spans="1:32" ht="39.75" customHeight="1">
      <c r="A1" s="3" t="s">
        <v>11</v>
      </c>
      <c r="B1" s="837"/>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row>
    <row r="2" spans="1:32" ht="39.75" customHeight="1" thickBot="1">
      <c r="A2" s="562" t="s">
        <v>660</v>
      </c>
      <c r="B2" s="527"/>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9"/>
    </row>
    <row r="3" spans="1:32" ht="14.25" customHeight="1">
      <c r="A3" s="721"/>
      <c r="B3" s="837"/>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row>
    <row r="4" spans="1:32" ht="14.25" customHeight="1">
      <c r="A4" s="494"/>
      <c r="B4" s="272"/>
      <c r="C4" s="494"/>
      <c r="D4" s="273" t="s">
        <v>531</v>
      </c>
      <c r="E4" s="273">
        <v>2023</v>
      </c>
      <c r="F4" s="273" t="s">
        <v>577</v>
      </c>
      <c r="G4" s="273">
        <v>2021</v>
      </c>
      <c r="H4" s="273">
        <v>2020</v>
      </c>
      <c r="I4" s="273">
        <v>2019</v>
      </c>
      <c r="J4" s="851"/>
      <c r="K4" s="271" t="s">
        <v>295</v>
      </c>
      <c r="L4" s="273" t="s">
        <v>296</v>
      </c>
      <c r="M4" s="273" t="s">
        <v>297</v>
      </c>
      <c r="N4" s="273" t="s">
        <v>298</v>
      </c>
      <c r="O4" s="273" t="s">
        <v>299</v>
      </c>
      <c r="P4" s="273" t="s">
        <v>300</v>
      </c>
      <c r="Q4" s="273" t="s">
        <v>578</v>
      </c>
      <c r="R4" s="273" t="s">
        <v>302</v>
      </c>
      <c r="S4" s="273" t="s">
        <v>303</v>
      </c>
      <c r="T4" s="273" t="s">
        <v>304</v>
      </c>
      <c r="U4" s="273" t="s">
        <v>305</v>
      </c>
      <c r="V4" s="273" t="s">
        <v>306</v>
      </c>
      <c r="W4" s="273" t="s">
        <v>504</v>
      </c>
      <c r="X4" s="273" t="s">
        <v>537</v>
      </c>
      <c r="Y4" s="273" t="s">
        <v>502</v>
      </c>
      <c r="Z4" s="273" t="s">
        <v>538</v>
      </c>
      <c r="AA4" s="273" t="s">
        <v>539</v>
      </c>
      <c r="AB4" s="273" t="s">
        <v>540</v>
      </c>
      <c r="AC4" s="273" t="s">
        <v>541</v>
      </c>
      <c r="AD4" s="273" t="s">
        <v>542</v>
      </c>
      <c r="AE4" s="273" t="s">
        <v>543</v>
      </c>
      <c r="AF4" s="721"/>
    </row>
    <row r="5" spans="1:32" ht="14.25" customHeight="1">
      <c r="A5" s="495" t="s">
        <v>579</v>
      </c>
      <c r="B5" s="366"/>
      <c r="C5" s="496"/>
      <c r="D5" s="498"/>
      <c r="E5" s="496"/>
      <c r="F5" s="496"/>
      <c r="G5" s="496"/>
      <c r="H5" s="496"/>
      <c r="I5" s="496"/>
      <c r="J5" s="721"/>
      <c r="K5" s="498"/>
      <c r="L5" s="496"/>
      <c r="M5" s="496"/>
      <c r="N5" s="496"/>
      <c r="O5" s="496"/>
      <c r="P5" s="496"/>
      <c r="Q5" s="496"/>
      <c r="R5" s="496"/>
      <c r="S5" s="496"/>
      <c r="T5" s="496"/>
      <c r="U5" s="496"/>
      <c r="V5" s="496"/>
      <c r="W5" s="496"/>
      <c r="X5" s="496"/>
      <c r="Y5" s="496"/>
      <c r="Z5" s="496"/>
      <c r="AA5" s="496"/>
      <c r="AB5" s="496"/>
      <c r="AC5" s="496"/>
      <c r="AD5" s="496"/>
      <c r="AE5" s="496"/>
      <c r="AF5" s="721"/>
    </row>
    <row r="6" spans="1:32" ht="14.25" customHeight="1">
      <c r="A6" s="365" t="s">
        <v>67</v>
      </c>
      <c r="B6" s="366" t="s">
        <v>580</v>
      </c>
      <c r="C6" s="496"/>
      <c r="D6" s="499">
        <f t="shared" ref="D6:D11" si="0">+K6</f>
        <v>87.1</v>
      </c>
      <c r="E6" s="566">
        <v>94.4</v>
      </c>
      <c r="F6" s="464">
        <v>230.2</v>
      </c>
      <c r="G6" s="464">
        <v>90.5</v>
      </c>
      <c r="H6" s="464">
        <v>34.020702137291266</v>
      </c>
      <c r="I6" s="464">
        <v>46.122653443568538</v>
      </c>
      <c r="J6" s="721"/>
      <c r="K6" s="473">
        <v>87.1</v>
      </c>
      <c r="L6" s="566">
        <v>93.86</v>
      </c>
      <c r="M6" s="566">
        <v>101.2</v>
      </c>
      <c r="N6" s="566">
        <v>81.329869324970119</v>
      </c>
      <c r="O6" s="464">
        <v>101.7</v>
      </c>
      <c r="P6" s="464">
        <v>226.74666666666667</v>
      </c>
      <c r="Q6" s="464">
        <v>381.81</v>
      </c>
      <c r="R6" s="464">
        <v>168.11</v>
      </c>
      <c r="S6" s="464">
        <v>140.30000000000001</v>
      </c>
      <c r="T6" s="464">
        <v>149.69999999999999</v>
      </c>
      <c r="U6" s="464">
        <v>100.00786992234173</v>
      </c>
      <c r="V6" s="464">
        <v>57.610627090800477</v>
      </c>
      <c r="W6" s="464">
        <v>53.653347353719198</v>
      </c>
      <c r="X6" s="464">
        <v>41.553650027463028</v>
      </c>
      <c r="Y6" s="464">
        <v>38.171989545997612</v>
      </c>
      <c r="Z6" s="464">
        <v>28.82755570489844</v>
      </c>
      <c r="AA6" s="464">
        <v>27.529613270806014</v>
      </c>
      <c r="AB6" s="464">
        <v>43.543162159317802</v>
      </c>
      <c r="AC6" s="464">
        <v>49.032920400238957</v>
      </c>
      <c r="AD6" s="464">
        <v>44.094226403823178</v>
      </c>
      <c r="AE6" s="464">
        <v>47.820304810894193</v>
      </c>
      <c r="AF6" s="721"/>
    </row>
    <row r="7" spans="1:32" ht="14.25" customHeight="1">
      <c r="A7" s="365" t="s">
        <v>276</v>
      </c>
      <c r="B7" s="366" t="s">
        <v>580</v>
      </c>
      <c r="C7" s="496"/>
      <c r="D7" s="499">
        <f t="shared" si="0"/>
        <v>87</v>
      </c>
      <c r="E7" s="566">
        <v>93.9</v>
      </c>
      <c r="F7" s="464">
        <v>226.9</v>
      </c>
      <c r="G7" s="464">
        <v>88.8</v>
      </c>
      <c r="H7" s="464">
        <v>34.037291898397889</v>
      </c>
      <c r="I7" s="464">
        <v>46.278085092208464</v>
      </c>
      <c r="J7" s="721"/>
      <c r="K7" s="473">
        <v>87</v>
      </c>
      <c r="L7" s="566">
        <v>93.86</v>
      </c>
      <c r="M7" s="566">
        <v>101.19</v>
      </c>
      <c r="N7" s="566">
        <v>80.870461917562736</v>
      </c>
      <c r="O7" s="464">
        <v>100</v>
      </c>
      <c r="P7" s="464">
        <v>226.54333333333338</v>
      </c>
      <c r="Q7" s="464">
        <v>374.56666666666666</v>
      </c>
      <c r="R7" s="464">
        <v>163.96</v>
      </c>
      <c r="S7" s="464">
        <v>138.6</v>
      </c>
      <c r="T7" s="464">
        <v>146.4</v>
      </c>
      <c r="U7" s="464">
        <v>99.715544504181594</v>
      </c>
      <c r="V7" s="464">
        <v>56.082550328554341</v>
      </c>
      <c r="W7" s="464">
        <v>52.078176305571589</v>
      </c>
      <c r="X7" s="464">
        <v>41.239418871576326</v>
      </c>
      <c r="Y7" s="464">
        <v>38.373898596176836</v>
      </c>
      <c r="Z7" s="464">
        <v>28.903093339307038</v>
      </c>
      <c r="AA7" s="464">
        <v>27.632756786531345</v>
      </c>
      <c r="AB7" s="464">
        <v>43.877660761107499</v>
      </c>
      <c r="AC7" s="464">
        <v>49.093821983273578</v>
      </c>
      <c r="AD7" s="464">
        <v>44.14955346475508</v>
      </c>
      <c r="AE7" s="464">
        <v>47.991304159697684</v>
      </c>
      <c r="AF7" s="721"/>
    </row>
    <row r="8" spans="1:32" ht="14.25" customHeight="1">
      <c r="A8" s="365" t="s">
        <v>277</v>
      </c>
      <c r="B8" s="366" t="s">
        <v>580</v>
      </c>
      <c r="C8" s="496"/>
      <c r="D8" s="499">
        <f t="shared" si="0"/>
        <v>90.4</v>
      </c>
      <c r="E8" s="566">
        <v>90.8</v>
      </c>
      <c r="F8" s="464">
        <v>192.8</v>
      </c>
      <c r="G8" s="464">
        <v>86.7</v>
      </c>
      <c r="H8" s="464">
        <v>33.681383788853161</v>
      </c>
      <c r="I8" s="464">
        <v>45.859063640896032</v>
      </c>
      <c r="J8" s="721"/>
      <c r="K8" s="473">
        <v>90.4</v>
      </c>
      <c r="L8" s="566">
        <v>93.86</v>
      </c>
      <c r="M8" s="566">
        <v>95.8</v>
      </c>
      <c r="N8" s="566">
        <v>74.671604390680997</v>
      </c>
      <c r="O8" s="464">
        <v>99.4</v>
      </c>
      <c r="P8" s="464">
        <v>218.91</v>
      </c>
      <c r="Q8" s="464">
        <v>274.49666666666667</v>
      </c>
      <c r="R8" s="464">
        <v>141.94999999999999</v>
      </c>
      <c r="S8" s="464">
        <v>132.5</v>
      </c>
      <c r="T8" s="464">
        <v>141.69999999999999</v>
      </c>
      <c r="U8" s="464">
        <v>97.736512694145759</v>
      </c>
      <c r="V8" s="464">
        <v>54.567365143369138</v>
      </c>
      <c r="W8" s="464">
        <v>52.081752374439994</v>
      </c>
      <c r="X8" s="464">
        <v>41.377929442090185</v>
      </c>
      <c r="Y8" s="464">
        <v>36.868231033452822</v>
      </c>
      <c r="Z8" s="464">
        <v>28.829644713261644</v>
      </c>
      <c r="AA8" s="464">
        <v>27.649729966607978</v>
      </c>
      <c r="AB8" s="464">
        <v>44.143665920954511</v>
      </c>
      <c r="AC8" s="464">
        <v>48.923621714456402</v>
      </c>
      <c r="AD8" s="464">
        <v>42.654351553166066</v>
      </c>
      <c r="AE8" s="464">
        <v>47.714615375007156</v>
      </c>
      <c r="AF8" s="721"/>
    </row>
    <row r="9" spans="1:32" ht="14.25" customHeight="1">
      <c r="A9" s="365" t="s">
        <v>282</v>
      </c>
      <c r="B9" s="366" t="s">
        <v>580</v>
      </c>
      <c r="C9" s="496"/>
      <c r="D9" s="499">
        <f t="shared" si="0"/>
        <v>90.8</v>
      </c>
      <c r="E9" s="566">
        <v>56.5</v>
      </c>
      <c r="F9" s="464">
        <v>154</v>
      </c>
      <c r="G9" s="464">
        <v>72.3</v>
      </c>
      <c r="H9" s="464">
        <v>28.008012638797265</v>
      </c>
      <c r="I9" s="464">
        <v>44.035695070005325</v>
      </c>
      <c r="J9" s="721"/>
      <c r="K9" s="473">
        <v>90.8</v>
      </c>
      <c r="L9" s="566">
        <v>61.19</v>
      </c>
      <c r="M9" s="566">
        <v>44.06</v>
      </c>
      <c r="N9" s="566">
        <v>43.510672939068115</v>
      </c>
      <c r="O9" s="464">
        <v>77.599999999999994</v>
      </c>
      <c r="P9" s="464">
        <v>184.93666666666664</v>
      </c>
      <c r="Q9" s="464">
        <v>220.20000000000002</v>
      </c>
      <c r="R9" s="464">
        <v>117.37</v>
      </c>
      <c r="S9" s="464">
        <v>91.41</v>
      </c>
      <c r="T9" s="464">
        <v>114.7</v>
      </c>
      <c r="U9" s="464">
        <v>77.83213346987543</v>
      </c>
      <c r="V9" s="464">
        <v>46.286666666666662</v>
      </c>
      <c r="W9" s="464">
        <v>48.90023716618807</v>
      </c>
      <c r="X9" s="464">
        <v>32.666964912027801</v>
      </c>
      <c r="Y9" s="464">
        <v>32.85933930704897</v>
      </c>
      <c r="Z9" s="464">
        <v>22.513921594982065</v>
      </c>
      <c r="AA9" s="464">
        <v>23.991824741130216</v>
      </c>
      <c r="AB9" s="464">
        <v>43.486501356113628</v>
      </c>
      <c r="AC9" s="464">
        <v>47.810429360812442</v>
      </c>
      <c r="AD9" s="464">
        <v>37.329287037037034</v>
      </c>
      <c r="AE9" s="464">
        <v>47.516562526058209</v>
      </c>
      <c r="AF9" s="721"/>
    </row>
    <row r="10" spans="1:32" ht="14.25" customHeight="1">
      <c r="A10" s="365" t="s">
        <v>68</v>
      </c>
      <c r="B10" s="366" t="s">
        <v>580</v>
      </c>
      <c r="C10" s="496"/>
      <c r="D10" s="499">
        <f t="shared" si="0"/>
        <v>82.7</v>
      </c>
      <c r="E10" s="566">
        <v>117.86</v>
      </c>
      <c r="F10" s="464">
        <v>167.6</v>
      </c>
      <c r="G10" s="464">
        <v>86.4</v>
      </c>
      <c r="H10" s="464">
        <v>47.173333333333325</v>
      </c>
      <c r="I10" s="464">
        <v>53.602499999999999</v>
      </c>
      <c r="J10" s="721"/>
      <c r="K10" s="473">
        <v>82.7</v>
      </c>
      <c r="L10" s="566">
        <v>91.31</v>
      </c>
      <c r="M10" s="566">
        <v>110.91</v>
      </c>
      <c r="N10" s="566">
        <v>115.27410259957594</v>
      </c>
      <c r="O10" s="464">
        <v>132.1</v>
      </c>
      <c r="P10" s="464">
        <v>159.63</v>
      </c>
      <c r="Q10" s="464">
        <f>AVERAGE(220.25,268,69,175.7)</f>
        <v>183.23750000000001</v>
      </c>
      <c r="R10" s="464">
        <v>144.87</v>
      </c>
      <c r="S10" s="464">
        <v>134</v>
      </c>
      <c r="T10" s="464">
        <v>132.80000000000001</v>
      </c>
      <c r="U10" s="464">
        <v>89.999807834441981</v>
      </c>
      <c r="V10" s="464">
        <v>68.463333333333324</v>
      </c>
      <c r="W10" s="464">
        <v>59.693333333333328</v>
      </c>
      <c r="X10" s="464">
        <v>55.49666666666667</v>
      </c>
      <c r="Y10" s="464">
        <v>52.52</v>
      </c>
      <c r="Z10" s="464">
        <v>40.123333333333335</v>
      </c>
      <c r="AA10" s="464">
        <v>40.553333333333335</v>
      </c>
      <c r="AB10" s="464">
        <v>48.886666666666663</v>
      </c>
      <c r="AC10" s="464">
        <v>58.013333333333328</v>
      </c>
      <c r="AD10" s="464">
        <v>56.54</v>
      </c>
      <c r="AE10" s="464">
        <v>50.97</v>
      </c>
      <c r="AF10" s="721"/>
    </row>
    <row r="11" spans="1:32" ht="14.25" customHeight="1">
      <c r="A11" s="495" t="s">
        <v>581</v>
      </c>
      <c r="B11" s="366" t="s">
        <v>580</v>
      </c>
      <c r="C11" s="496"/>
      <c r="D11" s="499">
        <f t="shared" si="0"/>
        <v>30.9</v>
      </c>
      <c r="E11" s="566">
        <v>48.5</v>
      </c>
      <c r="F11" s="464">
        <v>131.80000000000001</v>
      </c>
      <c r="G11" s="464">
        <v>28.501999999999995</v>
      </c>
      <c r="H11" s="464">
        <v>9.5194166666666664</v>
      </c>
      <c r="I11" s="464">
        <v>15.430499999999997</v>
      </c>
      <c r="J11" s="721"/>
      <c r="K11" s="473">
        <v>30.9</v>
      </c>
      <c r="L11" s="566">
        <v>43.1</v>
      </c>
      <c r="M11" s="566">
        <v>33.700000000000003</v>
      </c>
      <c r="N11" s="566">
        <v>39.579000000000001</v>
      </c>
      <c r="O11" s="464">
        <v>79.2</v>
      </c>
      <c r="P11" s="464">
        <v>154.30266666666668</v>
      </c>
      <c r="Q11" s="464">
        <v>169.9</v>
      </c>
      <c r="R11" s="464">
        <v>107.602</v>
      </c>
      <c r="S11" s="464">
        <v>93.8</v>
      </c>
      <c r="T11" s="464">
        <v>38.6</v>
      </c>
      <c r="U11" s="464">
        <v>36.5</v>
      </c>
      <c r="V11" s="464">
        <v>21.190333333333331</v>
      </c>
      <c r="W11" s="464">
        <v>18.100000000000001</v>
      </c>
      <c r="X11" s="464">
        <v>13.139000000000001</v>
      </c>
      <c r="Y11" s="464">
        <v>6.2119999999999997</v>
      </c>
      <c r="Z11" s="464">
        <v>6.7839999999999998</v>
      </c>
      <c r="AA11" s="464">
        <v>11.942666666666668</v>
      </c>
      <c r="AB11" s="464">
        <v>14.576000000000001</v>
      </c>
      <c r="AC11" s="464">
        <v>10.880666666666665</v>
      </c>
      <c r="AD11" s="464">
        <v>14.962666666666665</v>
      </c>
      <c r="AE11" s="464">
        <v>21.302666666666667</v>
      </c>
      <c r="AF11" s="721"/>
    </row>
    <row r="12" spans="1:32" ht="14.25" customHeight="1">
      <c r="A12" s="495" t="s">
        <v>582</v>
      </c>
      <c r="B12" s="366"/>
      <c r="C12" s="496"/>
      <c r="D12" s="498"/>
      <c r="E12" s="497"/>
      <c r="F12" s="497"/>
      <c r="G12" s="464"/>
      <c r="H12" s="464"/>
      <c r="I12" s="464"/>
      <c r="J12" s="721"/>
      <c r="K12" s="473"/>
      <c r="L12" s="566"/>
      <c r="M12" s="566"/>
      <c r="N12" s="566"/>
      <c r="O12" s="464"/>
      <c r="P12" s="464"/>
      <c r="Q12" s="464"/>
      <c r="R12" s="464"/>
      <c r="S12" s="464"/>
      <c r="T12" s="464"/>
      <c r="U12" s="464"/>
      <c r="V12" s="464"/>
      <c r="W12" s="464"/>
      <c r="X12" s="464"/>
      <c r="Y12" s="464"/>
      <c r="Z12" s="464"/>
      <c r="AA12" s="464"/>
      <c r="AB12" s="464"/>
      <c r="AC12" s="464"/>
      <c r="AD12" s="464"/>
      <c r="AE12" s="464"/>
      <c r="AF12" s="721"/>
    </row>
    <row r="13" spans="1:32" ht="14.25" customHeight="1">
      <c r="A13" s="365" t="s">
        <v>583</v>
      </c>
      <c r="B13" s="366" t="s">
        <v>584</v>
      </c>
      <c r="C13" s="496"/>
      <c r="D13" s="499">
        <f>+K13</f>
        <v>38.07</v>
      </c>
      <c r="E13" s="566">
        <v>39.200000000000003</v>
      </c>
      <c r="F13" s="464">
        <v>34.06</v>
      </c>
      <c r="G13" s="464">
        <v>32.6</v>
      </c>
      <c r="H13" s="464">
        <v>29.9</v>
      </c>
      <c r="I13" s="464"/>
      <c r="J13" s="721"/>
      <c r="K13" s="499">
        <v>38.07</v>
      </c>
      <c r="L13" s="566">
        <v>38.44</v>
      </c>
      <c r="M13" s="566">
        <v>42.65</v>
      </c>
      <c r="N13" s="566">
        <v>39.76</v>
      </c>
      <c r="O13" s="464">
        <v>35.950000000000003</v>
      </c>
      <c r="P13" s="464">
        <v>36.06</v>
      </c>
      <c r="Q13" s="464">
        <v>34.409999999999997</v>
      </c>
      <c r="R13" s="464">
        <v>33.380000000000003</v>
      </c>
      <c r="S13" s="464">
        <v>33</v>
      </c>
      <c r="T13" s="464"/>
      <c r="U13" s="464"/>
      <c r="V13" s="464"/>
      <c r="W13" s="464"/>
      <c r="X13" s="464"/>
      <c r="Y13" s="464"/>
      <c r="Z13" s="464"/>
      <c r="AA13" s="464"/>
      <c r="AB13" s="464"/>
      <c r="AC13" s="464"/>
      <c r="AD13" s="464"/>
      <c r="AE13" s="464"/>
      <c r="AF13" s="721"/>
    </row>
    <row r="14" spans="1:32" ht="14.25" customHeight="1">
      <c r="A14" s="365" t="s">
        <v>585</v>
      </c>
      <c r="B14" s="366" t="s">
        <v>584</v>
      </c>
      <c r="C14" s="496"/>
      <c r="D14" s="499">
        <f>+K14</f>
        <v>46.67</v>
      </c>
      <c r="E14" s="566">
        <v>47.93</v>
      </c>
      <c r="F14" s="464">
        <v>47.87</v>
      </c>
      <c r="G14" s="464">
        <v>41.7</v>
      </c>
      <c r="H14" s="464">
        <v>40.9</v>
      </c>
      <c r="I14" s="464"/>
      <c r="J14" s="721"/>
      <c r="K14" s="499">
        <v>46.67</v>
      </c>
      <c r="L14" s="566">
        <v>48.7</v>
      </c>
      <c r="M14" s="566">
        <v>47.6</v>
      </c>
      <c r="N14" s="566">
        <v>48.17</v>
      </c>
      <c r="O14" s="464">
        <v>48.26</v>
      </c>
      <c r="P14" s="464">
        <v>48.56</v>
      </c>
      <c r="Q14" s="464">
        <v>48.63</v>
      </c>
      <c r="R14" s="464">
        <v>48.78</v>
      </c>
      <c r="S14" s="464">
        <v>45.5</v>
      </c>
      <c r="T14" s="464"/>
      <c r="U14" s="464"/>
      <c r="V14" s="464"/>
      <c r="W14" s="464"/>
      <c r="X14" s="464"/>
      <c r="Y14" s="464"/>
      <c r="Z14" s="464"/>
      <c r="AA14" s="464"/>
      <c r="AB14" s="464"/>
      <c r="AC14" s="464"/>
      <c r="AD14" s="464"/>
      <c r="AE14" s="464"/>
      <c r="AF14" s="721"/>
    </row>
    <row r="15" spans="1:32" ht="14.25" customHeight="1">
      <c r="A15" s="495" t="s">
        <v>586</v>
      </c>
      <c r="B15" s="366"/>
      <c r="C15" s="496"/>
      <c r="D15" s="498"/>
      <c r="E15" s="497"/>
      <c r="F15" s="497"/>
      <c r="G15" s="482"/>
      <c r="H15" s="464"/>
      <c r="I15" s="464"/>
      <c r="J15" s="721"/>
      <c r="K15" s="473"/>
      <c r="L15" s="566"/>
      <c r="M15" s="566"/>
      <c r="N15" s="566"/>
      <c r="O15" s="464"/>
      <c r="P15" s="464"/>
      <c r="Q15" s="464"/>
      <c r="R15" s="464"/>
      <c r="S15" s="464"/>
      <c r="T15" s="464"/>
      <c r="U15" s="464"/>
      <c r="V15" s="464"/>
      <c r="W15" s="464"/>
      <c r="X15" s="464"/>
      <c r="Y15" s="464"/>
      <c r="Z15" s="464"/>
      <c r="AA15" s="464"/>
      <c r="AB15" s="464"/>
      <c r="AC15" s="464"/>
      <c r="AD15" s="464"/>
      <c r="AE15" s="464"/>
      <c r="AF15" s="721"/>
    </row>
    <row r="16" spans="1:32" ht="14.25" customHeight="1">
      <c r="A16" s="365" t="s">
        <v>587</v>
      </c>
      <c r="B16" s="366" t="s">
        <v>580</v>
      </c>
      <c r="C16" s="496"/>
      <c r="D16" s="499">
        <f>+K16</f>
        <v>45.61</v>
      </c>
      <c r="E16" s="566">
        <v>42.28</v>
      </c>
      <c r="F16" s="464">
        <v>47.782735275413174</v>
      </c>
      <c r="G16" s="464">
        <v>23.3</v>
      </c>
      <c r="H16" s="464">
        <v>21.3</v>
      </c>
      <c r="I16" s="464">
        <v>26.8</v>
      </c>
      <c r="J16" s="721"/>
      <c r="K16" s="473">
        <v>45.61</v>
      </c>
      <c r="L16" s="566">
        <v>43.9</v>
      </c>
      <c r="M16" s="566">
        <v>28.57</v>
      </c>
      <c r="N16" s="566">
        <v>33.955397019968295</v>
      </c>
      <c r="O16" s="464">
        <v>50.49339593800368</v>
      </c>
      <c r="P16" s="464">
        <v>66.293724560183477</v>
      </c>
      <c r="Q16" s="464">
        <v>41.06</v>
      </c>
      <c r="R16" s="464">
        <v>36.92</v>
      </c>
      <c r="S16" s="464">
        <v>39.1</v>
      </c>
      <c r="T16" s="464">
        <v>29.635558069872381</v>
      </c>
      <c r="U16" s="464">
        <v>16</v>
      </c>
      <c r="V16" s="464">
        <v>17.3</v>
      </c>
      <c r="W16" s="464">
        <v>23.2</v>
      </c>
      <c r="X16" s="464">
        <v>23.2</v>
      </c>
      <c r="Y16" s="464">
        <v>11.6</v>
      </c>
      <c r="Z16" s="464">
        <v>16.899999999999999</v>
      </c>
      <c r="AA16" s="464">
        <v>26.9</v>
      </c>
      <c r="AB16" s="464">
        <v>27.6</v>
      </c>
      <c r="AC16" s="464">
        <v>15.5</v>
      </c>
      <c r="AD16" s="464">
        <v>22.7</v>
      </c>
      <c r="AE16" s="464">
        <v>34.799999999999997</v>
      </c>
      <c r="AF16" s="721"/>
    </row>
    <row r="17" spans="1:31" ht="14.25" customHeight="1">
      <c r="A17" s="365" t="s">
        <v>588</v>
      </c>
      <c r="B17" s="366" t="s">
        <v>580</v>
      </c>
      <c r="C17" s="496"/>
      <c r="D17" s="499">
        <f>+K17</f>
        <v>37.32</v>
      </c>
      <c r="E17" s="566">
        <v>40.96</v>
      </c>
      <c r="F17" s="464">
        <v>39.147285618761494</v>
      </c>
      <c r="G17" s="464">
        <v>16.5</v>
      </c>
      <c r="H17" s="464">
        <v>16.2</v>
      </c>
      <c r="I17" s="464">
        <v>25.3</v>
      </c>
      <c r="J17" s="721"/>
      <c r="K17" s="794">
        <v>37.32</v>
      </c>
      <c r="L17" s="566">
        <v>39.25</v>
      </c>
      <c r="M17" s="566">
        <v>24.24</v>
      </c>
      <c r="N17" s="566">
        <v>25.780433614798476</v>
      </c>
      <c r="O17" s="464">
        <v>52.893834997917182</v>
      </c>
      <c r="P17" s="464">
        <v>54.642770695150872</v>
      </c>
      <c r="Q17" s="464">
        <v>16.86</v>
      </c>
      <c r="R17" s="464">
        <v>26.69</v>
      </c>
      <c r="S17" s="464">
        <v>36.700000000000003</v>
      </c>
      <c r="T17" s="464">
        <v>22.91954785328323</v>
      </c>
      <c r="U17" s="464">
        <v>9.9</v>
      </c>
      <c r="V17" s="464">
        <v>11.4</v>
      </c>
      <c r="W17" s="464">
        <v>16</v>
      </c>
      <c r="X17" s="464">
        <v>11.5</v>
      </c>
      <c r="Y17" s="464">
        <v>6.4</v>
      </c>
      <c r="Z17" s="464">
        <v>7.8</v>
      </c>
      <c r="AA17" s="464">
        <v>25.9</v>
      </c>
      <c r="AB17" s="464">
        <v>22.7</v>
      </c>
      <c r="AC17" s="464">
        <v>16.600000000000001</v>
      </c>
      <c r="AD17" s="464">
        <v>15.3</v>
      </c>
      <c r="AE17" s="464">
        <v>32.5</v>
      </c>
    </row>
    <row r="18" spans="1:31" ht="14.25" customHeight="1">
      <c r="A18" s="495" t="s">
        <v>589</v>
      </c>
      <c r="B18" s="366" t="s">
        <v>580</v>
      </c>
      <c r="C18" s="496"/>
      <c r="D18" s="499">
        <f>+K18</f>
        <v>19.3</v>
      </c>
      <c r="E18" s="566">
        <v>27</v>
      </c>
      <c r="F18" s="464">
        <f>AVERAGE(P18:S18)</f>
        <v>28.366666666666671</v>
      </c>
      <c r="G18" s="464">
        <v>13.73678172417374</v>
      </c>
      <c r="H18" s="464">
        <v>9.9</v>
      </c>
      <c r="I18" s="464">
        <v>12.56</v>
      </c>
      <c r="J18" s="721"/>
      <c r="K18" s="499">
        <v>19.3</v>
      </c>
      <c r="L18" s="566">
        <v>21.9</v>
      </c>
      <c r="M18" s="566">
        <v>20.5</v>
      </c>
      <c r="N18" s="566">
        <v>22.4</v>
      </c>
      <c r="O18" s="464">
        <v>25.8</v>
      </c>
      <c r="P18" s="798">
        <v>37.700000000000003</v>
      </c>
      <c r="Q18" s="464" t="s">
        <v>590</v>
      </c>
      <c r="R18" s="464">
        <v>23.2</v>
      </c>
      <c r="S18" s="464">
        <v>24.2</v>
      </c>
      <c r="T18" s="464">
        <v>19.900000000000002</v>
      </c>
      <c r="U18" s="464">
        <v>13.1</v>
      </c>
      <c r="V18" s="464">
        <v>10.9</v>
      </c>
      <c r="W18" s="464">
        <v>11.1</v>
      </c>
      <c r="X18" s="464">
        <v>9.6999999999999993</v>
      </c>
      <c r="Y18" s="464">
        <v>9</v>
      </c>
      <c r="Z18" s="464">
        <v>9.1</v>
      </c>
      <c r="AA18" s="464">
        <v>11.8</v>
      </c>
      <c r="AB18" s="464">
        <v>12.2</v>
      </c>
      <c r="AC18" s="464">
        <v>10.4</v>
      </c>
      <c r="AD18" s="464">
        <v>10.9</v>
      </c>
      <c r="AE18" s="464">
        <v>16.7</v>
      </c>
    </row>
    <row r="19" spans="1:31" ht="14.25" customHeight="1">
      <c r="A19" s="201" t="s">
        <v>591</v>
      </c>
      <c r="B19" s="837"/>
      <c r="C19" s="721"/>
      <c r="D19" s="721"/>
      <c r="E19" s="721"/>
      <c r="F19" s="721"/>
      <c r="G19" s="721"/>
      <c r="H19" s="721"/>
      <c r="I19" s="721"/>
      <c r="J19" s="721"/>
      <c r="K19" s="721"/>
      <c r="L19" s="721"/>
      <c r="M19" s="721"/>
      <c r="N19" s="721"/>
      <c r="O19" s="721"/>
      <c r="P19" s="721"/>
      <c r="Q19" s="721"/>
      <c r="R19" s="721"/>
      <c r="S19" s="721"/>
      <c r="T19" s="721"/>
      <c r="U19" s="721"/>
      <c r="V19" s="721"/>
      <c r="W19" s="721"/>
      <c r="X19" s="721"/>
      <c r="Y19" s="721"/>
      <c r="Z19" s="721"/>
      <c r="AA19" s="721"/>
      <c r="AB19" s="721"/>
      <c r="AC19" s="721"/>
      <c r="AD19" s="721"/>
      <c r="AE19" s="721"/>
    </row>
    <row r="20" spans="1:31" ht="14.25" customHeight="1">
      <c r="A20" s="201" t="s">
        <v>592</v>
      </c>
      <c r="B20" s="837"/>
      <c r="C20" s="721"/>
      <c r="D20" s="721"/>
      <c r="E20" s="721"/>
      <c r="F20" s="721"/>
      <c r="G20" s="721"/>
      <c r="H20" s="721"/>
      <c r="I20" s="721"/>
      <c r="J20" s="721"/>
      <c r="K20" s="721"/>
      <c r="L20" s="721"/>
      <c r="M20" s="721"/>
      <c r="N20" s="721"/>
      <c r="O20" s="721"/>
      <c r="P20" s="721"/>
      <c r="Q20" s="721"/>
      <c r="R20" s="721"/>
      <c r="S20" s="721"/>
      <c r="T20" s="721"/>
      <c r="U20" s="721"/>
      <c r="V20" s="721"/>
      <c r="W20" s="721"/>
      <c r="X20" s="721"/>
      <c r="Y20" s="721"/>
      <c r="Z20" s="721"/>
      <c r="AA20" s="721"/>
      <c r="AB20" s="721"/>
      <c r="AC20" s="721"/>
      <c r="AD20" s="721"/>
      <c r="AE20" s="721"/>
    </row>
    <row r="21" spans="1:31" ht="14.25" customHeight="1">
      <c r="A21" s="201" t="s">
        <v>593</v>
      </c>
      <c r="B21" s="837"/>
      <c r="C21" s="721"/>
      <c r="D21" s="721"/>
      <c r="E21" s="721"/>
      <c r="F21" s="721"/>
      <c r="G21" s="721"/>
      <c r="H21" s="721"/>
      <c r="I21" s="721"/>
      <c r="J21" s="721"/>
      <c r="K21" s="721"/>
      <c r="L21" s="721"/>
      <c r="M21" s="721"/>
      <c r="N21" s="721"/>
      <c r="O21" s="721"/>
      <c r="P21" s="721"/>
      <c r="Q21" s="721"/>
      <c r="R21" s="721"/>
      <c r="S21" s="721"/>
      <c r="T21" s="721"/>
      <c r="U21" s="721"/>
      <c r="V21" s="721"/>
      <c r="W21" s="721"/>
      <c r="X21" s="721"/>
      <c r="Y21" s="721"/>
      <c r="Z21" s="721"/>
      <c r="AA21" s="721"/>
      <c r="AB21" s="721"/>
      <c r="AC21" s="721"/>
      <c r="AD21" s="721"/>
      <c r="AE21" s="721"/>
    </row>
    <row r="22" spans="1:31" ht="14.25" customHeight="1">
      <c r="A22" s="222" t="s">
        <v>594</v>
      </c>
      <c r="B22" s="837"/>
      <c r="C22" s="721"/>
      <c r="D22" s="721"/>
      <c r="E22" s="721"/>
      <c r="F22" s="721"/>
      <c r="G22" s="721"/>
      <c r="H22" s="721"/>
      <c r="I22" s="721"/>
      <c r="J22" s="721"/>
      <c r="K22" s="721"/>
      <c r="L22" s="721"/>
      <c r="M22" s="721"/>
      <c r="N22" s="721"/>
      <c r="O22" s="721"/>
      <c r="P22" s="721"/>
      <c r="Q22" s="721"/>
      <c r="R22" s="721"/>
      <c r="S22" s="721"/>
      <c r="T22" s="721"/>
      <c r="U22" s="721"/>
      <c r="V22" s="721"/>
      <c r="W22" s="721"/>
      <c r="X22" s="721"/>
      <c r="Y22" s="721"/>
      <c r="Z22" s="721"/>
      <c r="AA22" s="721"/>
      <c r="AB22" s="721"/>
      <c r="AC22" s="721"/>
      <c r="AD22" s="721"/>
      <c r="AE22" s="721"/>
    </row>
    <row r="23" spans="1:31">
      <c r="A23" s="222"/>
      <c r="B23" s="837"/>
      <c r="C23" s="721"/>
      <c r="D23" s="721"/>
      <c r="E23" s="721"/>
      <c r="F23" s="721"/>
      <c r="G23" s="721"/>
      <c r="H23" s="721"/>
      <c r="I23" s="721"/>
      <c r="J23" s="721"/>
      <c r="K23" s="721"/>
      <c r="L23" s="721"/>
      <c r="M23" s="721"/>
      <c r="N23" s="721"/>
      <c r="O23" s="721"/>
      <c r="P23" s="721"/>
      <c r="Q23" s="721"/>
      <c r="R23" s="721"/>
      <c r="S23" s="721"/>
      <c r="T23" s="721"/>
      <c r="U23" s="721"/>
      <c r="V23" s="721"/>
      <c r="W23" s="721"/>
      <c r="X23" s="721"/>
      <c r="Y23" s="721"/>
      <c r="Z23" s="721"/>
      <c r="AA23" s="721"/>
      <c r="AB23" s="721"/>
      <c r="AC23" s="721"/>
      <c r="AD23" s="721"/>
      <c r="AE23" s="721"/>
    </row>
    <row r="24" spans="1:31">
      <c r="A24" s="201"/>
      <c r="B24" s="837"/>
      <c r="C24" s="721"/>
      <c r="D24" s="721"/>
      <c r="E24" s="721"/>
      <c r="F24" s="721"/>
      <c r="G24" s="721"/>
      <c r="H24" s="721"/>
      <c r="I24" s="721"/>
      <c r="J24" s="721"/>
      <c r="K24" s="721"/>
      <c r="L24" s="721"/>
      <c r="M24" s="721"/>
      <c r="N24" s="721"/>
      <c r="O24" s="721"/>
      <c r="P24" s="721"/>
      <c r="Q24" s="721"/>
      <c r="R24" s="721"/>
      <c r="S24" s="721"/>
      <c r="T24" s="721"/>
      <c r="U24" s="721"/>
      <c r="V24" s="721"/>
      <c r="W24" s="721"/>
      <c r="X24" s="721"/>
      <c r="Y24" s="721"/>
      <c r="Z24" s="721"/>
      <c r="AA24" s="721"/>
      <c r="AB24" s="721"/>
      <c r="AC24" s="721"/>
      <c r="AD24" s="721"/>
      <c r="AE24" s="721"/>
    </row>
    <row r="25" spans="1:31">
      <c r="A25" s="201"/>
      <c r="B25" s="837"/>
      <c r="C25" s="721"/>
      <c r="D25" s="721"/>
      <c r="E25" s="721"/>
      <c r="F25" s="721"/>
      <c r="G25" s="721"/>
      <c r="H25" s="721"/>
      <c r="I25" s="721"/>
      <c r="J25" s="721"/>
      <c r="K25" s="721"/>
      <c r="L25" s="721"/>
      <c r="M25" s="721"/>
      <c r="N25" s="721"/>
      <c r="O25" s="721"/>
      <c r="P25" s="721"/>
      <c r="Q25" s="721"/>
      <c r="R25" s="721"/>
      <c r="S25" s="721"/>
      <c r="T25" s="721"/>
      <c r="U25" s="721"/>
      <c r="V25" s="721"/>
      <c r="W25" s="721"/>
      <c r="X25" s="721"/>
      <c r="Y25" s="721"/>
      <c r="Z25" s="721"/>
      <c r="AA25" s="721"/>
      <c r="AB25" s="721"/>
      <c r="AC25" s="721"/>
      <c r="AD25" s="721"/>
      <c r="AE25" s="721"/>
    </row>
    <row r="26" spans="1:31">
      <c r="A26" s="201"/>
      <c r="B26" s="837"/>
      <c r="C26" s="721"/>
      <c r="D26" s="721"/>
      <c r="E26" s="721"/>
      <c r="F26" s="721"/>
      <c r="G26" s="721"/>
      <c r="H26" s="721"/>
      <c r="I26" s="721"/>
      <c r="J26" s="721"/>
      <c r="K26" s="721"/>
      <c r="L26" s="721"/>
      <c r="M26" s="721"/>
      <c r="N26" s="721"/>
      <c r="O26" s="721"/>
      <c r="P26" s="721"/>
      <c r="Q26" s="721"/>
      <c r="R26" s="721"/>
      <c r="S26" s="721"/>
      <c r="T26" s="721"/>
      <c r="U26" s="721"/>
      <c r="V26" s="721"/>
      <c r="W26" s="721"/>
      <c r="X26" s="721"/>
      <c r="Y26" s="721"/>
      <c r="Z26" s="721"/>
      <c r="AA26" s="721"/>
      <c r="AB26" s="721"/>
      <c r="AC26" s="721"/>
      <c r="AD26" s="721"/>
      <c r="AE26" s="721"/>
    </row>
    <row r="27" spans="1:31">
      <c r="A27" s="721"/>
      <c r="B27" s="837"/>
      <c r="C27" s="721"/>
      <c r="D27" s="721"/>
      <c r="E27" s="721"/>
      <c r="F27" s="721"/>
      <c r="G27" s="721"/>
      <c r="H27" s="721"/>
      <c r="I27" s="721"/>
      <c r="J27" s="721"/>
      <c r="K27" s="721"/>
      <c r="L27" s="721"/>
      <c r="M27" s="721"/>
      <c r="N27" s="721"/>
      <c r="O27" s="721"/>
      <c r="P27" s="721"/>
      <c r="Q27" s="721"/>
      <c r="R27" s="721"/>
      <c r="S27" s="721"/>
      <c r="T27" s="721"/>
      <c r="U27" s="721"/>
      <c r="V27" s="721"/>
      <c r="W27" s="721"/>
      <c r="X27" s="721"/>
      <c r="Y27" s="721"/>
      <c r="Z27" s="721"/>
      <c r="AA27" s="721"/>
      <c r="AB27" s="721"/>
      <c r="AC27" s="721"/>
      <c r="AD27" s="721"/>
      <c r="AE27" s="721"/>
    </row>
    <row r="28" spans="1:31">
      <c r="A28" s="721"/>
      <c r="B28" s="837"/>
      <c r="C28" s="721"/>
      <c r="D28" s="721"/>
      <c r="E28" s="721"/>
      <c r="F28" s="721"/>
      <c r="G28" s="721"/>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s="721"/>
    </row>
    <row r="29" spans="1:31">
      <c r="A29" s="721"/>
      <c r="B29" s="837"/>
      <c r="C29" s="721"/>
      <c r="D29" s="721"/>
      <c r="E29" s="721"/>
      <c r="F29" s="721"/>
      <c r="G29" s="721"/>
      <c r="H29" s="721"/>
      <c r="I29" s="721"/>
      <c r="J29" s="721"/>
      <c r="K29" s="721"/>
      <c r="L29" s="721"/>
      <c r="M29" s="721"/>
      <c r="N29" s="721"/>
      <c r="O29" s="721"/>
      <c r="P29" s="721"/>
      <c r="Q29" s="721"/>
      <c r="R29" s="721"/>
      <c r="S29" s="721"/>
      <c r="T29" s="721"/>
      <c r="U29" s="721"/>
      <c r="V29" s="721"/>
      <c r="W29" s="721"/>
      <c r="X29" s="721"/>
      <c r="Y29" s="721"/>
      <c r="Z29" s="721"/>
      <c r="AA29" s="721"/>
      <c r="AB29" s="208"/>
      <c r="AC29" s="208"/>
      <c r="AD29" s="208"/>
      <c r="AE29" s="208"/>
    </row>
    <row r="30" spans="1:31">
      <c r="A30" s="721"/>
      <c r="B30" s="837"/>
      <c r="C30" s="721"/>
      <c r="D30" s="721"/>
      <c r="E30" s="721"/>
      <c r="F30" s="721"/>
      <c r="G30" s="721"/>
      <c r="H30" s="721"/>
      <c r="I30" s="721"/>
      <c r="J30" s="721"/>
      <c r="K30" s="721"/>
      <c r="L30" s="721"/>
      <c r="M30" s="721"/>
      <c r="N30" s="721"/>
      <c r="O30" s="721"/>
      <c r="P30" s="721"/>
      <c r="Q30" s="721"/>
      <c r="R30" s="721"/>
      <c r="S30" s="721"/>
      <c r="T30" s="721"/>
      <c r="U30" s="721"/>
      <c r="V30" s="721"/>
      <c r="W30" s="721"/>
      <c r="X30" s="721"/>
      <c r="Y30" s="721"/>
      <c r="Z30" s="721"/>
      <c r="AA30" s="721"/>
      <c r="AB30" s="721"/>
      <c r="AC30" s="721"/>
      <c r="AD30" s="721"/>
      <c r="AE30" s="721"/>
    </row>
    <row r="31" spans="1:31">
      <c r="A31" s="721"/>
      <c r="B31" s="837"/>
      <c r="C31" s="721"/>
      <c r="D31" s="721"/>
      <c r="E31" s="721"/>
      <c r="F31" s="721"/>
      <c r="G31" s="721"/>
      <c r="H31" s="721"/>
      <c r="I31" s="721"/>
      <c r="J31" s="721"/>
      <c r="K31" s="721"/>
      <c r="L31" s="721"/>
      <c r="M31" s="721"/>
      <c r="N31" s="721"/>
      <c r="O31" s="721"/>
      <c r="P31" s="721"/>
      <c r="Q31" s="721"/>
      <c r="R31" s="721"/>
      <c r="S31" s="721"/>
      <c r="T31" s="721"/>
      <c r="U31" s="721"/>
      <c r="V31" s="721"/>
      <c r="W31" s="721"/>
      <c r="X31" s="721"/>
      <c r="Y31" s="721"/>
      <c r="Z31" s="721"/>
      <c r="AA31" s="721"/>
      <c r="AB31" s="721"/>
      <c r="AC31" s="721"/>
      <c r="AD31" s="721"/>
      <c r="AE31" s="721"/>
    </row>
    <row r="32" spans="1:31">
      <c r="A32" s="721"/>
      <c r="B32" s="837"/>
      <c r="C32" s="721"/>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row>
    <row r="33" spans="4:31">
      <c r="D33" s="721"/>
      <c r="E33" s="721"/>
      <c r="F33" s="721"/>
      <c r="G33" s="721"/>
      <c r="H33" s="721"/>
      <c r="I33" s="721"/>
      <c r="J33" s="721"/>
      <c r="K33" s="721"/>
      <c r="L33" s="721"/>
      <c r="M33" s="721"/>
      <c r="N33" s="721"/>
      <c r="O33" s="721"/>
      <c r="P33" s="721"/>
      <c r="Q33" s="721"/>
      <c r="R33" s="721"/>
      <c r="S33" s="721"/>
      <c r="T33" s="721"/>
      <c r="U33" s="721"/>
      <c r="V33" s="721"/>
      <c r="W33" s="721"/>
      <c r="X33" s="721"/>
      <c r="Y33" s="721"/>
      <c r="Z33" s="721"/>
      <c r="AA33" s="721"/>
      <c r="AB33" s="208"/>
      <c r="AC33" s="208"/>
      <c r="AD33" s="208"/>
      <c r="AE33" s="208"/>
    </row>
    <row r="34" spans="4:31">
      <c r="D34" s="721"/>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row>
    <row r="35" spans="4:31">
      <c r="D35" s="721"/>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row>
    <row r="36" spans="4:31">
      <c r="D36" s="721"/>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row>
    <row r="37" spans="4:31">
      <c r="D37" s="721"/>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row>
    <row r="38" spans="4:31">
      <c r="D38" s="721"/>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row>
    <row r="39" spans="4:31">
      <c r="D39" s="721"/>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row>
    <row r="40" spans="4:31">
      <c r="D40" s="721"/>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row>
    <row r="41" spans="4:31">
      <c r="D41" s="721"/>
      <c r="E41" s="721"/>
      <c r="F41" s="721"/>
      <c r="G41" s="721"/>
      <c r="H41" s="721"/>
      <c r="I41" s="721"/>
      <c r="J41" s="721"/>
      <c r="K41" s="721"/>
      <c r="L41" s="721"/>
      <c r="M41" s="721"/>
      <c r="N41" s="721"/>
      <c r="O41" s="721"/>
      <c r="P41" s="721"/>
      <c r="Q41" s="721"/>
      <c r="R41" s="721"/>
      <c r="S41" s="721"/>
      <c r="T41" s="721"/>
      <c r="U41" s="721"/>
      <c r="V41" s="721"/>
      <c r="W41" s="721"/>
      <c r="X41" s="721"/>
      <c r="Y41" s="721"/>
      <c r="Z41" s="721"/>
      <c r="AA41" s="721"/>
      <c r="AB41" s="721"/>
      <c r="AC41" s="721"/>
      <c r="AD41" s="721"/>
      <c r="AE41" s="721"/>
    </row>
    <row r="42" spans="4:31">
      <c r="D42" s="721"/>
      <c r="E42" s="721"/>
      <c r="F42" s="721"/>
      <c r="G42" s="721"/>
      <c r="H42" s="721"/>
      <c r="I42" s="721"/>
      <c r="J42" s="721"/>
      <c r="K42" s="721"/>
      <c r="L42" s="721"/>
      <c r="M42" s="721"/>
      <c r="N42" s="721"/>
      <c r="O42" s="721"/>
      <c r="P42" s="721"/>
      <c r="Q42" s="721"/>
      <c r="R42" s="721"/>
      <c r="S42" s="721"/>
      <c r="T42" s="721"/>
      <c r="U42" s="721"/>
      <c r="V42" s="721"/>
      <c r="W42" s="721"/>
      <c r="X42" s="721"/>
      <c r="Y42" s="721"/>
      <c r="Z42" s="721"/>
      <c r="AA42" s="721"/>
      <c r="AB42" s="721"/>
      <c r="AC42" s="721"/>
      <c r="AD42" s="721"/>
      <c r="AE42" s="721"/>
    </row>
    <row r="43" spans="4:31">
      <c r="D43" s="721"/>
      <c r="E43" s="721"/>
      <c r="F43" s="721"/>
      <c r="G43" s="721"/>
      <c r="H43" s="721"/>
      <c r="I43" s="721"/>
      <c r="J43" s="721"/>
      <c r="K43" s="721"/>
      <c r="L43" s="721"/>
      <c r="M43" s="721"/>
      <c r="N43" s="721"/>
      <c r="O43" s="721"/>
      <c r="P43" s="721"/>
      <c r="Q43" s="721"/>
      <c r="R43" s="721"/>
      <c r="S43" s="721"/>
      <c r="T43" s="721"/>
      <c r="U43" s="721"/>
      <c r="V43" s="721"/>
      <c r="W43" s="721"/>
      <c r="X43" s="721"/>
      <c r="Y43" s="721"/>
      <c r="Z43" s="721"/>
      <c r="AA43" s="721"/>
      <c r="AB43" s="721"/>
      <c r="AC43" s="721"/>
      <c r="AD43" s="721"/>
      <c r="AE43" s="721"/>
    </row>
    <row r="44" spans="4:3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row>
    <row r="45" spans="4:3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c r="AD45" s="721"/>
      <c r="AE45" s="721"/>
    </row>
    <row r="46" spans="4:3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row>
    <row r="47" spans="4:3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row>
    <row r="48" spans="4:3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row>
    <row r="49" spans="4:14">
      <c r="D49" s="721"/>
      <c r="E49" s="721"/>
      <c r="F49" s="721"/>
      <c r="G49" s="721"/>
      <c r="H49" s="721"/>
      <c r="I49" s="721"/>
      <c r="J49" s="721"/>
      <c r="K49" s="721"/>
      <c r="L49" s="721"/>
      <c r="M49" s="721"/>
      <c r="N49" s="721"/>
    </row>
    <row r="50" spans="4:14">
      <c r="D50" s="721"/>
      <c r="E50" s="721"/>
      <c r="F50" s="721"/>
      <c r="G50" s="721"/>
      <c r="H50" s="721"/>
      <c r="I50" s="721"/>
      <c r="J50" s="721"/>
      <c r="K50" s="721"/>
      <c r="L50" s="721"/>
      <c r="M50" s="721"/>
      <c r="N50" s="721"/>
    </row>
    <row r="51" spans="4:14">
      <c r="D51" s="721"/>
      <c r="E51" s="721"/>
      <c r="F51" s="721"/>
      <c r="G51" s="721"/>
      <c r="H51" s="721"/>
      <c r="I51" s="721"/>
      <c r="J51" s="721"/>
      <c r="K51" s="721"/>
      <c r="L51" s="721"/>
      <c r="M51" s="721"/>
      <c r="N51" s="721"/>
    </row>
    <row r="52" spans="4:14">
      <c r="D52" s="721"/>
      <c r="E52" s="721"/>
      <c r="F52" s="721"/>
      <c r="G52" s="721"/>
      <c r="H52" s="721"/>
      <c r="I52" s="721"/>
      <c r="J52" s="721"/>
      <c r="K52" s="721"/>
      <c r="L52" s="721"/>
      <c r="M52" s="721"/>
      <c r="N52" s="721"/>
    </row>
    <row r="53" spans="4:14">
      <c r="D53" s="721"/>
      <c r="E53" s="721"/>
      <c r="F53" s="721"/>
      <c r="G53" s="721"/>
      <c r="H53" s="721"/>
      <c r="I53" s="721"/>
      <c r="J53" s="721"/>
      <c r="K53" s="721"/>
      <c r="L53" s="721"/>
      <c r="M53" s="721"/>
      <c r="N53" s="721"/>
    </row>
    <row r="54" spans="4:14">
      <c r="D54" s="721"/>
      <c r="E54" s="721"/>
      <c r="F54" s="721"/>
      <c r="G54" s="721"/>
      <c r="H54" s="721"/>
      <c r="I54" s="721"/>
      <c r="J54" s="721"/>
      <c r="K54" s="721"/>
      <c r="L54" s="721"/>
      <c r="M54" s="721"/>
      <c r="N54" s="721"/>
    </row>
    <row r="55" spans="4:14">
      <c r="D55" s="721"/>
      <c r="E55" s="721"/>
      <c r="F55" s="721"/>
      <c r="G55" s="721"/>
      <c r="H55" s="721"/>
      <c r="I55" s="721"/>
      <c r="J55" s="721"/>
      <c r="K55" s="721"/>
      <c r="L55" s="721"/>
      <c r="M55" s="721"/>
      <c r="N55" s="721"/>
    </row>
    <row r="56" spans="4:14">
      <c r="D56" s="721"/>
      <c r="E56" s="721"/>
      <c r="F56" s="721"/>
      <c r="G56" s="721"/>
      <c r="H56" s="721"/>
      <c r="I56" s="721"/>
      <c r="J56" s="721"/>
      <c r="K56" s="721"/>
      <c r="L56" s="721"/>
      <c r="M56" s="721"/>
      <c r="N56" s="721"/>
    </row>
    <row r="57" spans="4:14">
      <c r="D57" s="721"/>
      <c r="E57" s="721"/>
      <c r="F57" s="721"/>
      <c r="G57" s="721"/>
      <c r="H57" s="721"/>
      <c r="I57" s="721"/>
      <c r="J57" s="721"/>
      <c r="K57" s="721"/>
      <c r="L57" s="721"/>
      <c r="M57" s="721"/>
      <c r="N57" s="721"/>
    </row>
    <row r="58" spans="4:14">
      <c r="D58" s="721"/>
      <c r="E58" s="721"/>
      <c r="F58" s="721"/>
      <c r="G58" s="721"/>
      <c r="H58" s="721"/>
      <c r="I58" s="721"/>
      <c r="J58" s="721"/>
      <c r="K58" s="721"/>
      <c r="L58" s="721"/>
      <c r="M58" s="721"/>
      <c r="N58" s="721"/>
    </row>
    <row r="59" spans="4:14">
      <c r="D59" s="721"/>
      <c r="E59" s="721"/>
      <c r="F59" s="721"/>
      <c r="G59" s="721"/>
      <c r="H59" s="721"/>
      <c r="I59" s="721"/>
      <c r="J59" s="721"/>
      <c r="K59" s="721"/>
      <c r="L59" s="721"/>
      <c r="M59" s="721"/>
      <c r="N59" s="721"/>
    </row>
    <row r="60" spans="4:14">
      <c r="D60" s="721"/>
      <c r="E60" s="721"/>
      <c r="F60" s="721"/>
      <c r="G60" s="721"/>
      <c r="H60" s="721"/>
      <c r="I60" s="721"/>
      <c r="J60" s="721"/>
      <c r="K60" s="721"/>
      <c r="L60" s="721"/>
      <c r="M60" s="721"/>
      <c r="N60" s="721"/>
    </row>
    <row r="61" spans="4:14">
      <c r="D61" s="721"/>
      <c r="E61" s="721"/>
      <c r="F61" s="721"/>
      <c r="G61" s="721"/>
      <c r="H61" s="721"/>
      <c r="I61" s="721"/>
      <c r="J61" s="721"/>
      <c r="K61" s="721"/>
      <c r="L61" s="721"/>
      <c r="M61" s="721"/>
      <c r="N61" s="721"/>
    </row>
    <row r="62" spans="4:14">
      <c r="D62" s="721"/>
      <c r="E62" s="721"/>
      <c r="F62" s="721"/>
      <c r="G62" s="721"/>
      <c r="H62" s="721"/>
      <c r="I62" s="721"/>
      <c r="J62" s="721"/>
      <c r="K62" s="721"/>
      <c r="L62" s="721"/>
      <c r="M62" s="721"/>
      <c r="N62" s="721"/>
    </row>
    <row r="63" spans="4:14">
      <c r="D63" s="721"/>
      <c r="E63" s="721"/>
      <c r="F63" s="721"/>
      <c r="G63" s="721"/>
      <c r="H63" s="721"/>
      <c r="I63" s="721"/>
      <c r="J63" s="721"/>
      <c r="K63" s="721"/>
      <c r="L63" s="721"/>
      <c r="M63" s="721"/>
      <c r="N63" s="721"/>
    </row>
    <row r="64" spans="4:14">
      <c r="D64" s="721"/>
      <c r="E64" s="721"/>
      <c r="F64" s="721"/>
      <c r="G64" s="721"/>
      <c r="H64" s="721"/>
      <c r="I64" s="721"/>
      <c r="J64" s="721"/>
      <c r="K64" s="721"/>
      <c r="L64" s="721"/>
      <c r="M64" s="721"/>
      <c r="N64" s="721"/>
    </row>
    <row r="65" spans="4:14">
      <c r="D65" s="721"/>
      <c r="E65" s="721"/>
      <c r="F65" s="721"/>
      <c r="G65" s="721"/>
      <c r="H65" s="721"/>
      <c r="I65" s="721"/>
      <c r="J65" s="721"/>
      <c r="K65" s="721"/>
      <c r="L65" s="721"/>
      <c r="M65" s="721"/>
      <c r="N65" s="721"/>
    </row>
    <row r="66" spans="4:14">
      <c r="D66" s="721"/>
      <c r="E66" s="721"/>
      <c r="F66" s="721"/>
      <c r="G66" s="721"/>
      <c r="H66" s="721"/>
      <c r="I66" s="721"/>
      <c r="J66" s="721"/>
      <c r="K66" s="721"/>
      <c r="L66" s="721"/>
      <c r="M66" s="721"/>
      <c r="N66" s="721"/>
    </row>
    <row r="67" spans="4:14">
      <c r="D67" s="721"/>
      <c r="E67" s="721"/>
      <c r="F67" s="721"/>
      <c r="G67" s="721"/>
      <c r="H67" s="721"/>
      <c r="I67" s="721"/>
      <c r="J67" s="721"/>
      <c r="K67" s="721"/>
      <c r="L67" s="721"/>
      <c r="M67" s="721"/>
      <c r="N67" s="721"/>
    </row>
    <row r="68" spans="4:14">
      <c r="D68" s="721"/>
      <c r="E68" s="721"/>
      <c r="F68" s="721"/>
      <c r="G68" s="721"/>
      <c r="H68" s="721"/>
      <c r="I68" s="721"/>
      <c r="J68" s="721"/>
      <c r="K68" s="721"/>
      <c r="L68" s="721"/>
      <c r="M68" s="721"/>
      <c r="N68" s="721"/>
    </row>
    <row r="69" spans="4:14">
      <c r="D69" s="721"/>
      <c r="E69" s="721"/>
      <c r="F69" s="721"/>
      <c r="G69" s="721"/>
      <c r="H69" s="721"/>
      <c r="I69" s="721"/>
      <c r="J69" s="721"/>
      <c r="K69" s="721"/>
      <c r="L69" s="721"/>
      <c r="M69" s="721"/>
      <c r="N69" s="721"/>
    </row>
    <row r="70" spans="4:14">
      <c r="D70" s="721"/>
      <c r="E70" s="721"/>
      <c r="F70" s="721"/>
      <c r="G70" s="721"/>
      <c r="H70" s="721"/>
      <c r="I70" s="721"/>
      <c r="J70" s="721"/>
      <c r="K70" s="721"/>
      <c r="L70" s="721"/>
      <c r="M70" s="721"/>
      <c r="N70" s="721"/>
    </row>
    <row r="71" spans="4:14">
      <c r="D71" s="721"/>
      <c r="E71" s="721"/>
      <c r="F71" s="721"/>
      <c r="G71" s="819"/>
      <c r="H71" s="721"/>
      <c r="I71" s="721"/>
      <c r="J71" s="721"/>
      <c r="K71" s="721"/>
      <c r="L71" s="721"/>
      <c r="M71" s="721"/>
      <c r="N71" s="721"/>
    </row>
  </sheetData>
  <phoneticPr fontId="13" type="noConversion"/>
  <pageMargins left="0.7" right="0.7" top="0.75" bottom="0.75" header="0.3" footer="0.3"/>
  <pageSetup paperSize="9" orientation="portrait" r:id="rId1"/>
  <ignoredErrors>
    <ignoredError sqref="F4"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146F-CE70-45A4-B451-7C4F40A582C9}">
  <dimension ref="A1:O28"/>
  <sheetViews>
    <sheetView zoomScaleNormal="100" workbookViewId="0"/>
  </sheetViews>
  <sheetFormatPr defaultColWidth="9.109375" defaultRowHeight="14.85" customHeight="1"/>
  <cols>
    <col min="1" max="1" width="115.44140625" style="1" customWidth="1"/>
    <col min="2" max="2" width="12.5546875" style="1" customWidth="1"/>
    <col min="3" max="16384" width="9.109375" style="1"/>
  </cols>
  <sheetData>
    <row r="1" spans="1:15" s="4" customFormat="1" ht="39.9" customHeight="1">
      <c r="A1" s="76" t="s">
        <v>11</v>
      </c>
      <c r="B1" s="721"/>
      <c r="C1" s="721"/>
      <c r="D1" s="721"/>
      <c r="E1" s="721"/>
      <c r="F1" s="721"/>
      <c r="G1" s="721"/>
      <c r="H1" s="721"/>
      <c r="I1" s="721"/>
      <c r="J1" s="721"/>
      <c r="K1" s="721"/>
      <c r="L1" s="721"/>
      <c r="M1" s="721"/>
      <c r="N1" s="721"/>
      <c r="O1" s="721"/>
    </row>
    <row r="2" spans="1:15" s="4" customFormat="1" ht="39.9" customHeight="1" thickBot="1">
      <c r="A2" s="562" t="s">
        <v>653</v>
      </c>
      <c r="B2" s="721"/>
      <c r="C2" s="721"/>
      <c r="D2" s="721"/>
      <c r="E2" s="3"/>
      <c r="F2" s="721"/>
      <c r="G2" s="721"/>
      <c r="H2" s="721"/>
      <c r="I2" s="721"/>
      <c r="J2" s="721"/>
      <c r="K2" s="721"/>
      <c r="L2" s="721"/>
      <c r="M2" s="721"/>
      <c r="N2" s="721"/>
      <c r="O2" s="721"/>
    </row>
    <row r="3" spans="1:15" ht="14.85" customHeight="1">
      <c r="A3" s="978" t="s">
        <v>595</v>
      </c>
      <c r="B3" s="721"/>
      <c r="C3" s="721"/>
      <c r="D3" s="721"/>
    </row>
    <row r="4" spans="1:15" ht="14.85" customHeight="1">
      <c r="A4" s="979"/>
      <c r="B4" s="721"/>
      <c r="C4" s="721"/>
      <c r="D4" s="721"/>
      <c r="F4" s="980"/>
      <c r="G4" s="980"/>
      <c r="H4" s="980"/>
      <c r="I4" s="980"/>
      <c r="J4" s="980"/>
      <c r="K4" s="980"/>
      <c r="L4" s="980"/>
      <c r="M4" s="980"/>
      <c r="N4" s="980"/>
      <c r="O4" s="980"/>
    </row>
    <row r="5" spans="1:15" ht="14.85" customHeight="1">
      <c r="A5" s="979"/>
      <c r="B5" s="721"/>
      <c r="C5" s="721"/>
      <c r="D5" s="721"/>
      <c r="F5" s="980"/>
      <c r="G5" s="980"/>
      <c r="H5" s="980"/>
      <c r="I5" s="980"/>
      <c r="J5" s="980"/>
      <c r="K5" s="980"/>
      <c r="L5" s="980"/>
      <c r="M5" s="980"/>
      <c r="N5" s="980"/>
      <c r="O5" s="980"/>
    </row>
    <row r="6" spans="1:15" ht="14.85" customHeight="1">
      <c r="A6" s="979"/>
      <c r="B6" s="721"/>
      <c r="C6" s="721"/>
      <c r="D6" s="721"/>
      <c r="F6" s="980"/>
      <c r="G6" s="980"/>
      <c r="H6" s="980"/>
      <c r="I6" s="980"/>
      <c r="J6" s="980"/>
      <c r="K6" s="980"/>
      <c r="L6" s="980"/>
      <c r="M6" s="980"/>
      <c r="N6" s="980"/>
      <c r="O6" s="980"/>
    </row>
    <row r="7" spans="1:15" ht="14.85" customHeight="1">
      <c r="A7" s="979"/>
      <c r="B7" s="721"/>
      <c r="C7" s="721"/>
      <c r="D7" s="721"/>
      <c r="F7" s="980"/>
      <c r="G7" s="980"/>
      <c r="H7" s="980"/>
      <c r="I7" s="980"/>
      <c r="J7" s="980"/>
      <c r="K7" s="980"/>
      <c r="L7" s="980"/>
      <c r="M7" s="980"/>
      <c r="N7" s="980"/>
      <c r="O7" s="980"/>
    </row>
    <row r="8" spans="1:15" ht="14.85" customHeight="1">
      <c r="A8" s="979"/>
      <c r="B8" s="721"/>
      <c r="C8" s="721"/>
      <c r="D8" s="721"/>
      <c r="F8" s="980"/>
      <c r="G8" s="980"/>
      <c r="H8" s="980"/>
      <c r="I8" s="980"/>
      <c r="J8" s="980"/>
      <c r="K8" s="980"/>
      <c r="L8" s="980"/>
      <c r="M8" s="980"/>
      <c r="N8" s="980"/>
      <c r="O8" s="980"/>
    </row>
    <row r="9" spans="1:15" ht="14.85" customHeight="1">
      <c r="A9" s="979"/>
      <c r="F9" s="980"/>
      <c r="G9" s="980"/>
      <c r="H9" s="980"/>
      <c r="I9" s="980"/>
      <c r="J9" s="980"/>
      <c r="K9" s="980"/>
      <c r="L9" s="980"/>
      <c r="M9" s="980"/>
      <c r="N9" s="980"/>
      <c r="O9" s="980"/>
    </row>
    <row r="10" spans="1:15" ht="14.85" customHeight="1">
      <c r="A10" s="979"/>
      <c r="F10" s="980"/>
      <c r="G10" s="980"/>
      <c r="H10" s="980"/>
      <c r="I10" s="980"/>
      <c r="J10" s="980"/>
      <c r="K10" s="980"/>
      <c r="L10" s="980"/>
      <c r="M10" s="980"/>
      <c r="N10" s="980"/>
      <c r="O10" s="980"/>
    </row>
    <row r="11" spans="1:15" ht="14.85" customHeight="1">
      <c r="A11" s="20"/>
      <c r="F11" s="980"/>
      <c r="G11" s="980"/>
      <c r="H11" s="980"/>
      <c r="I11" s="980"/>
      <c r="J11" s="980"/>
      <c r="K11" s="980"/>
      <c r="L11" s="980"/>
      <c r="M11" s="980"/>
      <c r="N11" s="980"/>
      <c r="O11" s="980"/>
    </row>
    <row r="12" spans="1:15" ht="14.85" customHeight="1">
      <c r="A12" s="20"/>
      <c r="F12" s="980"/>
      <c r="G12" s="980"/>
      <c r="H12" s="980"/>
      <c r="I12" s="980"/>
      <c r="J12" s="980"/>
      <c r="K12" s="980"/>
      <c r="L12" s="980"/>
      <c r="M12" s="980"/>
      <c r="N12" s="980"/>
      <c r="O12" s="980"/>
    </row>
    <row r="13" spans="1:15" ht="14.85" customHeight="1">
      <c r="A13" s="20"/>
      <c r="F13" s="980"/>
      <c r="G13" s="980"/>
      <c r="H13" s="980"/>
      <c r="I13" s="980"/>
      <c r="J13" s="980"/>
      <c r="K13" s="980"/>
      <c r="L13" s="980"/>
      <c r="M13" s="980"/>
      <c r="N13" s="980"/>
      <c r="O13" s="980"/>
    </row>
    <row r="14" spans="1:15" ht="14.85" customHeight="1">
      <c r="A14" s="20"/>
      <c r="F14" s="980"/>
      <c r="G14" s="980"/>
      <c r="H14" s="980"/>
      <c r="I14" s="980"/>
      <c r="J14" s="980"/>
      <c r="K14" s="980"/>
      <c r="L14" s="980"/>
      <c r="M14" s="980"/>
      <c r="N14" s="980"/>
      <c r="O14" s="980"/>
    </row>
    <row r="15" spans="1:15" ht="14.85" customHeight="1">
      <c r="A15" s="20"/>
      <c r="F15" s="980"/>
      <c r="G15" s="980"/>
      <c r="H15" s="980"/>
      <c r="I15" s="980"/>
      <c r="J15" s="980"/>
      <c r="K15" s="980"/>
      <c r="L15" s="980"/>
      <c r="M15" s="980"/>
      <c r="N15" s="980"/>
      <c r="O15" s="980"/>
    </row>
    <row r="16" spans="1:15" ht="14.85" customHeight="1">
      <c r="A16" s="20"/>
      <c r="F16" s="980"/>
      <c r="G16" s="980"/>
      <c r="H16" s="980"/>
      <c r="I16" s="980"/>
      <c r="J16" s="980"/>
      <c r="K16" s="980"/>
      <c r="L16" s="980"/>
      <c r="M16" s="980"/>
      <c r="N16" s="980"/>
      <c r="O16" s="980"/>
    </row>
    <row r="17" spans="1:15" ht="14.85" customHeight="1">
      <c r="A17" s="20"/>
      <c r="F17" s="980"/>
      <c r="G17" s="980"/>
      <c r="H17" s="980"/>
      <c r="I17" s="980"/>
      <c r="J17" s="980"/>
      <c r="K17" s="980"/>
      <c r="L17" s="980"/>
      <c r="M17" s="980"/>
      <c r="N17" s="980"/>
      <c r="O17" s="980"/>
    </row>
    <row r="18" spans="1:15" ht="14.85" customHeight="1">
      <c r="A18" s="20"/>
      <c r="F18" s="980"/>
      <c r="G18" s="980"/>
      <c r="H18" s="980"/>
      <c r="I18" s="980"/>
      <c r="J18" s="980"/>
      <c r="K18" s="980"/>
      <c r="L18" s="980"/>
      <c r="M18" s="980"/>
      <c r="N18" s="980"/>
      <c r="O18" s="980"/>
    </row>
    <row r="19" spans="1:15" ht="14.85" customHeight="1">
      <c r="A19" s="20"/>
      <c r="F19" s="980"/>
      <c r="G19" s="980"/>
      <c r="H19" s="980"/>
      <c r="I19" s="980"/>
      <c r="J19" s="980"/>
      <c r="K19" s="980"/>
      <c r="L19" s="980"/>
      <c r="M19" s="980"/>
      <c r="N19" s="980"/>
      <c r="O19" s="980"/>
    </row>
    <row r="20" spans="1:15" ht="14.85" customHeight="1">
      <c r="A20" s="20"/>
      <c r="F20" s="980"/>
      <c r="G20" s="980"/>
      <c r="H20" s="980"/>
      <c r="I20" s="980"/>
      <c r="J20" s="980"/>
      <c r="K20" s="980"/>
      <c r="L20" s="980"/>
      <c r="M20" s="980"/>
      <c r="N20" s="980"/>
      <c r="O20" s="980"/>
    </row>
    <row r="21" spans="1:15" ht="14.85" customHeight="1">
      <c r="A21" s="20"/>
      <c r="F21" s="980"/>
      <c r="G21" s="980"/>
      <c r="H21" s="980"/>
      <c r="I21" s="980"/>
      <c r="J21" s="980"/>
      <c r="K21" s="980"/>
      <c r="L21" s="980"/>
      <c r="M21" s="980"/>
      <c r="N21" s="980"/>
      <c r="O21" s="980"/>
    </row>
    <row r="22" spans="1:15" ht="14.85" customHeight="1">
      <c r="A22" s="20"/>
      <c r="F22" s="980"/>
      <c r="G22" s="980"/>
      <c r="H22" s="980"/>
      <c r="I22" s="980"/>
      <c r="J22" s="980"/>
      <c r="K22" s="980"/>
      <c r="L22" s="980"/>
      <c r="M22" s="980"/>
      <c r="N22" s="980"/>
      <c r="O22" s="980"/>
    </row>
    <row r="23" spans="1:15" ht="14.85" customHeight="1">
      <c r="A23" s="20"/>
      <c r="F23" s="980"/>
      <c r="G23" s="980"/>
      <c r="H23" s="980"/>
      <c r="I23" s="980"/>
      <c r="J23" s="980"/>
      <c r="K23" s="980"/>
      <c r="L23" s="980"/>
      <c r="M23" s="980"/>
      <c r="N23" s="980"/>
      <c r="O23" s="980"/>
    </row>
    <row r="24" spans="1:15" ht="14.85" customHeight="1">
      <c r="A24" s="20"/>
      <c r="F24" s="980"/>
      <c r="G24" s="980"/>
      <c r="H24" s="980"/>
      <c r="I24" s="980"/>
      <c r="J24" s="980"/>
      <c r="K24" s="980"/>
      <c r="L24" s="980"/>
      <c r="M24" s="980"/>
      <c r="N24" s="980"/>
      <c r="O24" s="980"/>
    </row>
    <row r="25" spans="1:15" ht="14.85" customHeight="1">
      <c r="A25" s="20"/>
      <c r="F25" s="980"/>
      <c r="G25" s="980"/>
      <c r="H25" s="980"/>
      <c r="I25" s="980"/>
      <c r="J25" s="980"/>
      <c r="K25" s="980"/>
      <c r="L25" s="980"/>
      <c r="M25" s="980"/>
      <c r="N25" s="980"/>
      <c r="O25" s="980"/>
    </row>
    <row r="26" spans="1:15" ht="14.85" customHeight="1">
      <c r="F26" s="980"/>
      <c r="G26" s="980"/>
      <c r="H26" s="980"/>
      <c r="I26" s="980"/>
      <c r="J26" s="980"/>
      <c r="K26" s="980"/>
      <c r="L26" s="980"/>
      <c r="M26" s="980"/>
      <c r="N26" s="980"/>
      <c r="O26" s="980"/>
    </row>
    <row r="27" spans="1:15" ht="14.85" customHeight="1">
      <c r="F27" s="980"/>
      <c r="G27" s="980"/>
      <c r="H27" s="980"/>
      <c r="I27" s="980"/>
      <c r="J27" s="980"/>
      <c r="K27" s="980"/>
      <c r="L27" s="980"/>
      <c r="M27" s="980"/>
      <c r="N27" s="980"/>
      <c r="O27" s="980"/>
    </row>
    <row r="28" spans="1:15" ht="14.85" customHeight="1">
      <c r="F28" s="980"/>
      <c r="G28" s="980"/>
      <c r="H28" s="980"/>
      <c r="I28" s="980"/>
      <c r="J28" s="980"/>
      <c r="K28" s="980"/>
      <c r="L28" s="980"/>
      <c r="M28" s="980"/>
      <c r="N28" s="980"/>
      <c r="O28" s="980"/>
    </row>
  </sheetData>
  <mergeCells count="2">
    <mergeCell ref="A3:A10"/>
    <mergeCell ref="F4:O2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555F-7184-454B-8A38-551E2E46AF67}">
  <dimension ref="A1:S154"/>
  <sheetViews>
    <sheetView showGridLines="0" zoomScaleNormal="100" workbookViewId="0"/>
  </sheetViews>
  <sheetFormatPr defaultColWidth="9.109375" defaultRowHeight="14.85" customHeight="1"/>
  <cols>
    <col min="1" max="1" width="55.5546875" style="17" customWidth="1"/>
    <col min="2" max="5" width="13.33203125" style="14" customWidth="1"/>
    <col min="6" max="9" width="13.33203125" style="4" customWidth="1"/>
    <col min="10" max="10" width="10.5546875" style="4" customWidth="1"/>
    <col min="11" max="16384" width="9.109375" style="4"/>
  </cols>
  <sheetData>
    <row r="1" spans="1:16" ht="39.9" customHeight="1">
      <c r="A1" s="36" t="s">
        <v>11</v>
      </c>
      <c r="B1" s="819"/>
      <c r="C1" s="775"/>
      <c r="D1" s="819"/>
      <c r="E1" s="819"/>
      <c r="F1" s="721"/>
      <c r="G1" s="721"/>
      <c r="H1" s="721"/>
      <c r="I1" s="721"/>
      <c r="J1" s="721"/>
      <c r="K1" s="721"/>
      <c r="L1" s="721"/>
      <c r="M1" s="721"/>
      <c r="N1" s="721"/>
      <c r="O1" s="721"/>
      <c r="P1" s="721"/>
    </row>
    <row r="2" spans="1:16" ht="39.9" customHeight="1" thickBot="1">
      <c r="A2" s="966" t="s">
        <v>666</v>
      </c>
      <c r="B2" s="966"/>
      <c r="C2" s="966"/>
      <c r="D2" s="966"/>
      <c r="E2" s="966"/>
      <c r="F2" s="820"/>
      <c r="G2" s="820"/>
      <c r="H2" s="820"/>
      <c r="I2" s="820"/>
      <c r="J2" s="721"/>
      <c r="K2" s="721"/>
      <c r="L2" s="721"/>
      <c r="M2" s="721"/>
      <c r="N2" s="721"/>
      <c r="O2" s="721"/>
      <c r="P2" s="721"/>
    </row>
    <row r="4" spans="1:16" ht="14.85" customHeight="1">
      <c r="A4" s="282" t="s">
        <v>12</v>
      </c>
      <c r="B4" s="260"/>
      <c r="C4" s="260"/>
      <c r="D4" s="260"/>
      <c r="E4" s="260"/>
      <c r="F4" s="620"/>
      <c r="G4" s="621"/>
      <c r="H4" s="721"/>
      <c r="I4" s="721"/>
      <c r="J4" s="721"/>
      <c r="K4" s="721"/>
      <c r="L4" s="721"/>
      <c r="M4" s="721"/>
      <c r="N4" s="721"/>
      <c r="O4" s="721"/>
      <c r="P4" s="721"/>
    </row>
    <row r="5" spans="1:16" ht="14.85" customHeight="1">
      <c r="A5" s="622"/>
      <c r="B5" s="622" t="s">
        <v>13</v>
      </c>
      <c r="C5" s="623" t="s">
        <v>14</v>
      </c>
      <c r="D5" s="624" t="s">
        <v>15</v>
      </c>
      <c r="E5" s="624" t="s">
        <v>16</v>
      </c>
      <c r="F5" s="622" t="s">
        <v>13</v>
      </c>
      <c r="G5" s="623" t="s">
        <v>14</v>
      </c>
      <c r="H5" s="624" t="s">
        <v>15</v>
      </c>
      <c r="I5" s="624" t="s">
        <v>16</v>
      </c>
      <c r="J5" s="721"/>
      <c r="K5" s="721"/>
      <c r="L5" s="721"/>
      <c r="M5" s="721"/>
      <c r="N5" s="721"/>
      <c r="O5" s="721"/>
      <c r="P5" s="721"/>
    </row>
    <row r="6" spans="1:16" ht="14.85" customHeight="1">
      <c r="A6" s="625"/>
      <c r="B6" s="968" t="s">
        <v>17</v>
      </c>
      <c r="C6" s="968"/>
      <c r="D6" s="968"/>
      <c r="E6" s="968"/>
      <c r="F6" s="968" t="s">
        <v>18</v>
      </c>
      <c r="G6" s="968"/>
      <c r="H6" s="968"/>
      <c r="I6" s="968"/>
      <c r="J6" s="721"/>
      <c r="K6" s="721"/>
      <c r="L6" s="721"/>
      <c r="M6" s="721"/>
      <c r="N6" s="721"/>
      <c r="O6" s="721"/>
      <c r="P6" s="721"/>
    </row>
    <row r="7" spans="1:16" ht="14.85" customHeight="1">
      <c r="A7" s="509" t="s">
        <v>19</v>
      </c>
      <c r="B7" s="890">
        <v>646.29999999999995</v>
      </c>
      <c r="C7" s="881">
        <v>883</v>
      </c>
      <c r="D7" s="882">
        <v>-236.70000000000005</v>
      </c>
      <c r="E7" s="883">
        <v>-0.26806342015855045</v>
      </c>
      <c r="F7" s="890">
        <v>653.5</v>
      </c>
      <c r="G7" s="881">
        <v>928.3</v>
      </c>
      <c r="H7" s="882">
        <v>-274.79999999999995</v>
      </c>
      <c r="I7" s="883">
        <v>-0.29602499192071524</v>
      </c>
      <c r="J7" s="721"/>
      <c r="K7" s="721"/>
      <c r="L7" s="721"/>
      <c r="M7" s="721"/>
      <c r="N7" s="721"/>
      <c r="O7" s="721"/>
      <c r="P7" s="721"/>
    </row>
    <row r="8" spans="1:16" ht="14.85" customHeight="1">
      <c r="A8" s="627" t="s">
        <v>20</v>
      </c>
      <c r="B8" s="891">
        <v>-393.1</v>
      </c>
      <c r="C8" s="884">
        <v>-677.8</v>
      </c>
      <c r="D8" s="885">
        <v>284.69999999999993</v>
      </c>
      <c r="E8" s="859">
        <v>-0.42003540867512534</v>
      </c>
      <c r="F8" s="891">
        <v>-393.1</v>
      </c>
      <c r="G8" s="884">
        <v>-677.8</v>
      </c>
      <c r="H8" s="885">
        <v>284.69999999999993</v>
      </c>
      <c r="I8" s="859">
        <v>-0.42003540867512534</v>
      </c>
      <c r="J8" s="721"/>
      <c r="K8" s="721"/>
      <c r="L8" s="721"/>
      <c r="M8" s="721"/>
      <c r="N8" s="721"/>
      <c r="O8" s="721"/>
      <c r="P8" s="721"/>
    </row>
    <row r="9" spans="1:16" ht="14.85" customHeight="1">
      <c r="A9" s="627" t="s">
        <v>21</v>
      </c>
      <c r="B9" s="891">
        <v>0</v>
      </c>
      <c r="C9" s="884">
        <v>-0.2</v>
      </c>
      <c r="D9" s="885">
        <v>0.2</v>
      </c>
      <c r="E9" s="859">
        <v>-1</v>
      </c>
      <c r="F9" s="891">
        <v>0</v>
      </c>
      <c r="G9" s="884">
        <v>-0.2</v>
      </c>
      <c r="H9" s="885">
        <v>0.2</v>
      </c>
      <c r="I9" s="859">
        <v>-1</v>
      </c>
      <c r="J9" s="721"/>
      <c r="K9" s="721"/>
      <c r="L9" s="721"/>
      <c r="M9" s="721"/>
      <c r="N9" s="721"/>
      <c r="O9" s="721"/>
      <c r="P9" s="721"/>
    </row>
    <row r="10" spans="1:16" ht="14.85" customHeight="1">
      <c r="A10" s="627" t="s">
        <v>22</v>
      </c>
      <c r="B10" s="891">
        <v>-71.5</v>
      </c>
      <c r="C10" s="884">
        <v>-55</v>
      </c>
      <c r="D10" s="885">
        <v>-16.5</v>
      </c>
      <c r="E10" s="859">
        <v>0.3</v>
      </c>
      <c r="F10" s="891">
        <v>-71.5</v>
      </c>
      <c r="G10" s="884">
        <v>-55</v>
      </c>
      <c r="H10" s="885">
        <v>-16.5</v>
      </c>
      <c r="I10" s="859">
        <v>0.3</v>
      </c>
      <c r="J10" s="721"/>
      <c r="K10" s="721"/>
      <c r="L10" s="721"/>
      <c r="M10" s="721"/>
      <c r="N10" s="721"/>
      <c r="O10" s="721"/>
      <c r="P10" s="721"/>
    </row>
    <row r="11" spans="1:16" ht="14.85" customHeight="1">
      <c r="A11" s="627" t="s">
        <v>23</v>
      </c>
      <c r="B11" s="891">
        <v>-38.200000000000003</v>
      </c>
      <c r="C11" s="884">
        <v>-30.3</v>
      </c>
      <c r="D11" s="885">
        <v>-7.9000000000000021</v>
      </c>
      <c r="E11" s="859">
        <v>0.26072607260726077</v>
      </c>
      <c r="F11" s="891">
        <v>-38.200000000000003</v>
      </c>
      <c r="G11" s="884">
        <v>-30.3</v>
      </c>
      <c r="H11" s="885">
        <v>-7.9000000000000021</v>
      </c>
      <c r="I11" s="859">
        <v>0.26072607260726077</v>
      </c>
      <c r="J11" s="721"/>
      <c r="K11" s="829"/>
      <c r="L11" s="721"/>
      <c r="M11" s="721"/>
      <c r="N11" s="721"/>
      <c r="O11" s="721"/>
      <c r="P11" s="721"/>
    </row>
    <row r="12" spans="1:16" ht="14.85" customHeight="1">
      <c r="A12" s="627" t="s">
        <v>24</v>
      </c>
      <c r="B12" s="891">
        <v>-14</v>
      </c>
      <c r="C12" s="884">
        <v>-8.5</v>
      </c>
      <c r="D12" s="885">
        <v>-5.5</v>
      </c>
      <c r="E12" s="859">
        <v>0.6470588235294118</v>
      </c>
      <c r="F12" s="891">
        <v>-14</v>
      </c>
      <c r="G12" s="884">
        <v>-8.5</v>
      </c>
      <c r="H12" s="885">
        <v>-5.5</v>
      </c>
      <c r="I12" s="859">
        <v>0.6470588235294118</v>
      </c>
      <c r="J12" s="721"/>
      <c r="K12" s="829"/>
      <c r="L12" s="721"/>
      <c r="M12" s="721"/>
      <c r="N12" s="721"/>
      <c r="O12" s="721"/>
      <c r="P12" s="721"/>
    </row>
    <row r="13" spans="1:16" ht="14.85" customHeight="1">
      <c r="A13" s="628" t="s">
        <v>25</v>
      </c>
      <c r="B13" s="891">
        <v>-19.299999999999997</v>
      </c>
      <c r="C13" s="884">
        <v>-16.2</v>
      </c>
      <c r="D13" s="885">
        <v>-3.0999999999999979</v>
      </c>
      <c r="E13" s="859">
        <v>0.1913580246913579</v>
      </c>
      <c r="F13" s="891">
        <v>-19.299999999999997</v>
      </c>
      <c r="G13" s="884">
        <v>-16.2</v>
      </c>
      <c r="H13" s="885">
        <v>-3.0999999999999979</v>
      </c>
      <c r="I13" s="859">
        <v>0.1913580246913579</v>
      </c>
      <c r="J13" s="721"/>
      <c r="K13" s="829"/>
      <c r="L13" s="721"/>
      <c r="M13" s="721"/>
      <c r="N13" s="721"/>
      <c r="O13" s="721"/>
      <c r="P13" s="721"/>
    </row>
    <row r="14" spans="1:16" ht="14.85" customHeight="1">
      <c r="A14" s="291" t="s">
        <v>26</v>
      </c>
      <c r="B14" s="892">
        <v>181.7</v>
      </c>
      <c r="C14" s="886">
        <v>149.9</v>
      </c>
      <c r="D14" s="887">
        <v>31.799999999999983</v>
      </c>
      <c r="E14" s="888">
        <v>0.21214142761841215</v>
      </c>
      <c r="F14" s="892">
        <v>188.9</v>
      </c>
      <c r="G14" s="886">
        <v>195.29999999999998</v>
      </c>
      <c r="H14" s="887">
        <v>-6.3999999999999773</v>
      </c>
      <c r="I14" s="888">
        <v>-3.2770097286226207E-2</v>
      </c>
      <c r="J14" s="721"/>
      <c r="K14" s="721"/>
      <c r="L14" s="721"/>
      <c r="M14" s="721"/>
      <c r="N14" s="721"/>
      <c r="O14" s="721"/>
      <c r="P14" s="721"/>
    </row>
    <row r="15" spans="1:16" ht="14.85" customHeight="1">
      <c r="A15" s="627" t="s">
        <v>27</v>
      </c>
      <c r="B15" s="891">
        <v>-40.9</v>
      </c>
      <c r="C15" s="889">
        <v>-37.5</v>
      </c>
      <c r="D15" s="885">
        <v>-3.3999999999999986</v>
      </c>
      <c r="E15" s="859">
        <v>9.0666666666666632E-2</v>
      </c>
      <c r="F15" s="891">
        <v>-40.9</v>
      </c>
      <c r="G15" s="889">
        <v>-37.5</v>
      </c>
      <c r="H15" s="885">
        <v>-3.3999999999999986</v>
      </c>
      <c r="I15" s="859">
        <v>9.0666666666666632E-2</v>
      </c>
      <c r="J15" s="721"/>
      <c r="K15" s="721"/>
      <c r="L15" s="721"/>
      <c r="M15" s="721"/>
      <c r="N15" s="721"/>
      <c r="O15" s="721"/>
      <c r="P15" s="721"/>
    </row>
    <row r="16" spans="1:16" ht="34.950000000000003" customHeight="1">
      <c r="A16" s="630" t="s">
        <v>28</v>
      </c>
      <c r="B16" s="891">
        <v>-0.5</v>
      </c>
      <c r="C16" s="889">
        <v>-1.2</v>
      </c>
      <c r="D16" s="885">
        <v>0.7</v>
      </c>
      <c r="E16" s="859">
        <v>-0.58333333333333337</v>
      </c>
      <c r="F16" s="891">
        <v>-0.5</v>
      </c>
      <c r="G16" s="889">
        <v>-1.2</v>
      </c>
      <c r="H16" s="885">
        <v>0.7</v>
      </c>
      <c r="I16" s="859">
        <v>-0.58333333333333337</v>
      </c>
      <c r="J16" s="721"/>
      <c r="K16" s="829"/>
      <c r="L16" s="721"/>
      <c r="M16" s="721"/>
      <c r="N16" s="721"/>
      <c r="O16" s="721"/>
      <c r="P16" s="721"/>
    </row>
    <row r="17" spans="1:17" ht="14.85" customHeight="1">
      <c r="A17" s="291" t="s">
        <v>29</v>
      </c>
      <c r="B17" s="892">
        <v>140.30000000000001</v>
      </c>
      <c r="C17" s="886">
        <v>111.3</v>
      </c>
      <c r="D17" s="887">
        <v>29.000000000000014</v>
      </c>
      <c r="E17" s="888">
        <v>0.26055705300988335</v>
      </c>
      <c r="F17" s="892">
        <v>147.5</v>
      </c>
      <c r="G17" s="886">
        <v>156.6</v>
      </c>
      <c r="H17" s="887">
        <v>-9.0999999999999943</v>
      </c>
      <c r="I17" s="888">
        <v>-5.8109833971902905E-2</v>
      </c>
      <c r="J17" s="721"/>
      <c r="K17" s="721"/>
      <c r="L17" s="721"/>
      <c r="M17" s="721"/>
      <c r="N17" s="721"/>
      <c r="O17" s="721"/>
      <c r="P17" s="721"/>
    </row>
    <row r="18" spans="1:17" ht="14.85" customHeight="1">
      <c r="A18" s="627" t="s">
        <v>30</v>
      </c>
      <c r="B18" s="891">
        <v>-8.2000000000000011</v>
      </c>
      <c r="C18" s="889">
        <v>-8.6999999999999993</v>
      </c>
      <c r="D18" s="885">
        <v>0.49999999999999822</v>
      </c>
      <c r="E18" s="859">
        <v>-5.747126436781589E-2</v>
      </c>
      <c r="F18" s="891">
        <v>-8.2000000000000011</v>
      </c>
      <c r="G18" s="889">
        <v>-8.6999999999999993</v>
      </c>
      <c r="H18" s="885">
        <v>0.49999999999999822</v>
      </c>
      <c r="I18" s="859">
        <v>-5.747126436781589E-2</v>
      </c>
      <c r="J18" s="721"/>
      <c r="K18" s="721"/>
      <c r="L18" s="721"/>
      <c r="M18" s="721"/>
      <c r="N18" s="721"/>
      <c r="O18" s="721"/>
      <c r="P18" s="721"/>
    </row>
    <row r="19" spans="1:17" ht="14.85" customHeight="1">
      <c r="A19" s="630" t="s">
        <v>31</v>
      </c>
      <c r="B19" s="891">
        <v>-19.5</v>
      </c>
      <c r="C19" s="889">
        <v>-13.9</v>
      </c>
      <c r="D19" s="885">
        <v>-5.6</v>
      </c>
      <c r="E19" s="859">
        <v>0.40287769784172656</v>
      </c>
      <c r="F19" s="891">
        <v>-20.6</v>
      </c>
      <c r="G19" s="889">
        <v>-20.7</v>
      </c>
      <c r="H19" s="885">
        <v>9.9999999999997868E-2</v>
      </c>
      <c r="I19" s="859">
        <v>-4.8309178743960327E-3</v>
      </c>
      <c r="J19" s="721"/>
      <c r="K19" s="721"/>
      <c r="L19" s="721"/>
      <c r="M19" s="721"/>
      <c r="N19" s="721"/>
      <c r="O19" s="721"/>
      <c r="P19" s="721"/>
    </row>
    <row r="20" spans="1:17" ht="14.85" customHeight="1">
      <c r="A20" s="629" t="s">
        <v>32</v>
      </c>
      <c r="B20" s="892">
        <v>112.6</v>
      </c>
      <c r="C20" s="886">
        <v>88.7</v>
      </c>
      <c r="D20" s="887">
        <v>23.899999999999991</v>
      </c>
      <c r="E20" s="888">
        <v>0.26944757609921072</v>
      </c>
      <c r="F20" s="892">
        <v>118.7</v>
      </c>
      <c r="G20" s="886">
        <v>127.2</v>
      </c>
      <c r="H20" s="887">
        <v>-8.5</v>
      </c>
      <c r="I20" s="888">
        <v>-6.6823899371069181E-2</v>
      </c>
      <c r="J20" s="721"/>
      <c r="K20" s="721"/>
      <c r="L20" s="721"/>
      <c r="M20" s="721"/>
      <c r="N20" s="721"/>
      <c r="O20" s="721"/>
      <c r="P20" s="721"/>
    </row>
    <row r="21" spans="1:17" ht="14.85" customHeight="1">
      <c r="A21" s="627" t="s">
        <v>33</v>
      </c>
      <c r="B21" s="891" t="s">
        <v>134</v>
      </c>
      <c r="C21" s="889" t="s">
        <v>134</v>
      </c>
      <c r="D21" s="885" t="s">
        <v>134</v>
      </c>
      <c r="E21" s="859" t="s">
        <v>134</v>
      </c>
      <c r="F21" s="927">
        <v>1.64</v>
      </c>
      <c r="G21" s="928">
        <v>1.76</v>
      </c>
      <c r="H21" s="929">
        <v>-0.12000000000000011</v>
      </c>
      <c r="I21" s="859">
        <v>-6.8181818181818246E-2</v>
      </c>
      <c r="J21" s="721"/>
      <c r="K21" s="721"/>
      <c r="L21" s="721"/>
      <c r="M21" s="721"/>
      <c r="N21" s="721"/>
      <c r="O21" s="721"/>
      <c r="P21" s="721"/>
    </row>
    <row r="22" spans="1:17" ht="14.85" customHeight="1">
      <c r="A22" s="821"/>
      <c r="B22" s="819"/>
      <c r="C22" s="819"/>
      <c r="D22" s="819"/>
      <c r="E22" s="819"/>
      <c r="F22" s="721"/>
      <c r="G22" s="822"/>
      <c r="H22" s="721"/>
      <c r="I22" s="721"/>
      <c r="J22" s="721"/>
      <c r="K22" s="721"/>
      <c r="L22" s="721"/>
      <c r="M22" s="721"/>
      <c r="N22" s="721"/>
      <c r="O22" s="721"/>
      <c r="P22" s="721"/>
    </row>
    <row r="23" spans="1:17" ht="14.85" customHeight="1">
      <c r="A23" s="821"/>
      <c r="B23" s="819"/>
      <c r="C23" s="819"/>
      <c r="D23" s="819"/>
      <c r="E23" s="819"/>
      <c r="F23" s="721"/>
      <c r="G23" s="822"/>
      <c r="H23" s="721"/>
      <c r="I23" s="721"/>
      <c r="J23" s="721"/>
      <c r="K23" s="721"/>
      <c r="L23" s="721"/>
      <c r="M23" s="721"/>
      <c r="N23" s="721"/>
      <c r="O23" s="721"/>
      <c r="P23" s="721"/>
    </row>
    <row r="24" spans="1:17" ht="14.85" customHeight="1">
      <c r="A24" s="967" t="s">
        <v>34</v>
      </c>
      <c r="B24" s="967"/>
      <c r="C24" s="967"/>
      <c r="D24" s="967"/>
      <c r="E24" s="967"/>
      <c r="F24" s="721"/>
      <c r="G24" s="721"/>
      <c r="H24" s="721"/>
      <c r="I24" s="721"/>
      <c r="J24" s="721"/>
      <c r="K24" s="721"/>
      <c r="L24" s="721"/>
      <c r="M24" s="721"/>
      <c r="N24" s="721"/>
      <c r="O24" s="721"/>
      <c r="P24" s="721"/>
    </row>
    <row r="25" spans="1:17" ht="14.85" customHeight="1">
      <c r="A25" s="271"/>
      <c r="B25" s="622" t="s">
        <v>13</v>
      </c>
      <c r="C25" s="623" t="s">
        <v>14</v>
      </c>
      <c r="D25" s="273" t="s">
        <v>37</v>
      </c>
      <c r="E25" s="273" t="s">
        <v>38</v>
      </c>
      <c r="F25" s="721"/>
      <c r="G25" s="721"/>
      <c r="H25" s="721"/>
      <c r="I25" s="721"/>
      <c r="J25" s="721"/>
      <c r="K25" s="721"/>
      <c r="L25" s="721"/>
      <c r="M25" s="721"/>
      <c r="N25" s="721"/>
      <c r="O25" s="721"/>
      <c r="P25" s="721"/>
    </row>
    <row r="26" spans="1:17" ht="14.85" customHeight="1">
      <c r="A26" s="45" t="s">
        <v>39</v>
      </c>
      <c r="B26" s="50">
        <v>352.8</v>
      </c>
      <c r="C26" s="48">
        <v>681.5</v>
      </c>
      <c r="D26" s="56">
        <v>-328.7</v>
      </c>
      <c r="E26" s="57">
        <v>-0.48231841526045488</v>
      </c>
      <c r="F26" s="776"/>
      <c r="G26" s="721"/>
      <c r="H26" s="721"/>
      <c r="I26" s="721"/>
      <c r="J26" s="721"/>
      <c r="K26" s="769"/>
      <c r="L26" s="721"/>
      <c r="M26" s="721"/>
      <c r="N26" s="823"/>
      <c r="O26" s="823"/>
      <c r="P26" s="823"/>
    </row>
    <row r="27" spans="1:17" ht="14.85" customHeight="1">
      <c r="A27" s="49" t="s">
        <v>40</v>
      </c>
      <c r="B27" s="50">
        <v>198.6</v>
      </c>
      <c r="C27" s="48">
        <v>165.6</v>
      </c>
      <c r="D27" s="56">
        <v>33</v>
      </c>
      <c r="E27" s="57">
        <v>0.19927536231884058</v>
      </c>
      <c r="F27" s="721"/>
      <c r="G27" s="721"/>
      <c r="H27" s="721"/>
      <c r="I27" s="721"/>
      <c r="J27" s="721"/>
      <c r="K27" s="769"/>
      <c r="L27" s="721"/>
      <c r="M27" s="721"/>
      <c r="N27" s="823"/>
      <c r="O27" s="823"/>
      <c r="P27" s="823"/>
    </row>
    <row r="28" spans="1:17" ht="14.85" customHeight="1">
      <c r="A28" s="49" t="s">
        <v>596</v>
      </c>
      <c r="B28" s="50">
        <v>114.1</v>
      </c>
      <c r="C28" s="48">
        <v>99.6</v>
      </c>
      <c r="D28" s="56">
        <v>14.5</v>
      </c>
      <c r="E28" s="57">
        <v>0.14558232931726908</v>
      </c>
      <c r="F28" s="721"/>
      <c r="G28" s="721"/>
      <c r="H28" s="721"/>
      <c r="I28" s="721"/>
      <c r="J28" s="721"/>
      <c r="K28" s="769"/>
      <c r="L28" s="721"/>
      <c r="M28" s="823"/>
      <c r="N28" s="823"/>
      <c r="O28" s="823"/>
      <c r="P28" s="823"/>
    </row>
    <row r="29" spans="1:17" ht="14.85" customHeight="1">
      <c r="A29" s="49" t="s">
        <v>41</v>
      </c>
      <c r="B29" s="50">
        <v>44.6</v>
      </c>
      <c r="C29" s="48">
        <v>14.5</v>
      </c>
      <c r="D29" s="56">
        <v>30.1</v>
      </c>
      <c r="E29" s="57">
        <v>2.0758620689655172</v>
      </c>
      <c r="F29" s="721"/>
      <c r="G29" s="721"/>
      <c r="H29" s="721"/>
      <c r="I29" s="721"/>
      <c r="J29" s="721"/>
      <c r="K29" s="769"/>
      <c r="L29" s="721"/>
      <c r="M29" s="823"/>
      <c r="N29" s="823"/>
      <c r="O29" s="823"/>
      <c r="P29" s="823"/>
    </row>
    <row r="30" spans="1:17" ht="14.85" customHeight="1">
      <c r="A30" s="275" t="s">
        <v>42</v>
      </c>
      <c r="B30" s="50">
        <v>-56.6</v>
      </c>
      <c r="C30" s="48">
        <v>-32.9</v>
      </c>
      <c r="D30" s="56">
        <v>-23.700000000000003</v>
      </c>
      <c r="E30" s="57">
        <v>0.72036474164133746</v>
      </c>
      <c r="F30" s="721"/>
      <c r="G30" s="721"/>
      <c r="H30" s="721"/>
      <c r="I30" s="721"/>
      <c r="J30" s="721"/>
      <c r="K30" s="769"/>
      <c r="L30" s="721"/>
      <c r="M30" s="823"/>
      <c r="N30" s="823"/>
      <c r="O30" s="823"/>
      <c r="P30" s="823"/>
    </row>
    <row r="31" spans="1:17" ht="14.85" customHeight="1">
      <c r="A31" s="276" t="s">
        <v>19</v>
      </c>
      <c r="B31" s="278">
        <v>653.5</v>
      </c>
      <c r="C31" s="279">
        <v>928.30000000000007</v>
      </c>
      <c r="D31" s="280">
        <v>-274.80000000000007</v>
      </c>
      <c r="E31" s="281">
        <v>-0.29602499192071535</v>
      </c>
      <c r="F31" s="721"/>
      <c r="G31" s="721"/>
      <c r="H31" s="721"/>
      <c r="I31" s="721"/>
      <c r="J31" s="721"/>
      <c r="K31" s="769"/>
      <c r="L31" s="721"/>
      <c r="M31" s="823"/>
      <c r="N31" s="823"/>
      <c r="O31" s="823"/>
      <c r="P31" s="823"/>
    </row>
    <row r="32" spans="1:17" ht="14.85" customHeight="1">
      <c r="A32" s="821"/>
      <c r="B32" s="819"/>
      <c r="C32" s="819"/>
      <c r="D32" s="819"/>
      <c r="E32" s="819"/>
      <c r="F32" s="721"/>
      <c r="G32" s="721"/>
      <c r="H32" s="721"/>
      <c r="I32" s="721"/>
      <c r="J32" s="721"/>
      <c r="K32" s="721"/>
      <c r="L32" s="721"/>
      <c r="M32" s="721"/>
      <c r="N32" s="721"/>
      <c r="O32" s="721"/>
      <c r="P32" s="721"/>
      <c r="Q32" s="721"/>
    </row>
    <row r="34" spans="1:17" ht="14.85" customHeight="1">
      <c r="A34" s="282" t="s">
        <v>43</v>
      </c>
      <c r="B34" s="260"/>
      <c r="C34" s="260"/>
      <c r="D34" s="260"/>
      <c r="E34" s="260"/>
      <c r="F34" s="721"/>
      <c r="G34" s="721"/>
      <c r="H34" s="721"/>
      <c r="I34" s="721"/>
      <c r="J34" s="721"/>
      <c r="K34" s="721"/>
      <c r="L34" s="721"/>
      <c r="M34" s="721"/>
      <c r="N34" s="721"/>
      <c r="O34" s="721"/>
      <c r="P34" s="721"/>
      <c r="Q34" s="721"/>
    </row>
    <row r="35" spans="1:17" ht="14.85" customHeight="1">
      <c r="A35" s="271"/>
      <c r="B35" s="770" t="s">
        <v>13</v>
      </c>
      <c r="C35" s="771" t="s">
        <v>14</v>
      </c>
      <c r="D35" s="273" t="s">
        <v>37</v>
      </c>
      <c r="E35" s="273" t="s">
        <v>44</v>
      </c>
      <c r="F35" s="7"/>
      <c r="G35" s="721"/>
      <c r="H35" s="721"/>
      <c r="I35" s="721"/>
      <c r="J35" s="721"/>
      <c r="K35" s="769"/>
      <c r="L35" s="721"/>
      <c r="M35" s="721"/>
      <c r="N35" s="721"/>
      <c r="O35" s="721"/>
      <c r="P35" s="721"/>
      <c r="Q35" s="721"/>
    </row>
    <row r="36" spans="1:17" ht="14.85" customHeight="1">
      <c r="A36" s="45" t="s">
        <v>596</v>
      </c>
      <c r="B36" s="50">
        <v>77.099999999999994</v>
      </c>
      <c r="C36" s="48">
        <v>70</v>
      </c>
      <c r="D36" s="56">
        <v>7.1</v>
      </c>
      <c r="E36" s="57">
        <v>0.10100000000000001</v>
      </c>
      <c r="F36" s="721"/>
      <c r="G36" s="721"/>
      <c r="H36" s="721"/>
      <c r="I36" s="721"/>
      <c r="J36" s="721"/>
      <c r="K36" s="769"/>
      <c r="L36" s="721"/>
      <c r="M36" s="721"/>
      <c r="N36" s="823"/>
      <c r="O36" s="823"/>
      <c r="P36" s="823"/>
      <c r="Q36" s="823"/>
    </row>
    <row r="37" spans="1:17" ht="14.85" customHeight="1">
      <c r="A37" s="45" t="s">
        <v>40</v>
      </c>
      <c r="B37" s="50">
        <v>65.5</v>
      </c>
      <c r="C37" s="48">
        <v>48.7</v>
      </c>
      <c r="D37" s="56">
        <v>16.8</v>
      </c>
      <c r="E37" s="57">
        <v>0.34499999999999997</v>
      </c>
      <c r="F37" s="721"/>
      <c r="G37" s="721"/>
      <c r="H37" s="721"/>
      <c r="I37" s="721"/>
      <c r="J37" s="721"/>
      <c r="K37" s="769"/>
      <c r="L37" s="721"/>
      <c r="M37" s="721"/>
      <c r="N37" s="823"/>
      <c r="O37" s="823"/>
      <c r="P37" s="823"/>
      <c r="Q37" s="823"/>
    </row>
    <row r="38" spans="1:17" ht="14.85" customHeight="1">
      <c r="A38" s="49" t="s">
        <v>41</v>
      </c>
      <c r="B38" s="50">
        <v>20</v>
      </c>
      <c r="C38" s="48">
        <v>28.6</v>
      </c>
      <c r="D38" s="56">
        <v>-8.6</v>
      </c>
      <c r="E38" s="57">
        <v>-0.30099999999999999</v>
      </c>
      <c r="F38" s="721"/>
      <c r="G38" s="721"/>
      <c r="H38" s="721"/>
      <c r="I38" s="721"/>
      <c r="J38" s="721"/>
      <c r="K38" s="721"/>
      <c r="L38" s="721"/>
      <c r="M38" s="721"/>
      <c r="N38" s="823"/>
      <c r="O38" s="823"/>
      <c r="P38" s="823"/>
      <c r="Q38" s="823"/>
    </row>
    <row r="39" spans="1:17" ht="14.85" customHeight="1">
      <c r="A39" s="49" t="s">
        <v>39</v>
      </c>
      <c r="B39" s="50">
        <v>17.399999999999999</v>
      </c>
      <c r="C39" s="48">
        <v>0.9</v>
      </c>
      <c r="D39" s="56">
        <v>16.5</v>
      </c>
      <c r="E39" s="57" t="s">
        <v>134</v>
      </c>
      <c r="F39" s="721"/>
      <c r="G39" s="721"/>
      <c r="H39" s="721"/>
      <c r="I39" s="721"/>
      <c r="J39" s="721"/>
      <c r="K39" s="769"/>
      <c r="L39" s="721"/>
      <c r="M39" s="721"/>
      <c r="N39" s="823"/>
      <c r="O39" s="823"/>
      <c r="P39" s="823"/>
      <c r="Q39" s="823"/>
    </row>
    <row r="40" spans="1:17" ht="14.85" customHeight="1">
      <c r="A40" s="65" t="s">
        <v>42</v>
      </c>
      <c r="B40" s="50">
        <v>1.7</v>
      </c>
      <c r="C40" s="48">
        <v>1.7</v>
      </c>
      <c r="D40" s="56">
        <v>0</v>
      </c>
      <c r="E40" s="57" t="s">
        <v>148</v>
      </c>
      <c r="F40" s="721"/>
      <c r="G40" s="721"/>
      <c r="H40" s="721"/>
      <c r="I40" s="721"/>
      <c r="J40" s="721"/>
      <c r="K40" s="769"/>
      <c r="L40" s="721"/>
      <c r="M40" s="721"/>
      <c r="N40" s="823"/>
      <c r="O40" s="823"/>
      <c r="P40" s="823"/>
      <c r="Q40" s="823"/>
    </row>
    <row r="41" spans="1:17" ht="14.85" customHeight="1">
      <c r="A41" s="276" t="s">
        <v>26</v>
      </c>
      <c r="B41" s="278">
        <v>181.7</v>
      </c>
      <c r="C41" s="279">
        <v>149.9</v>
      </c>
      <c r="D41" s="280">
        <v>31.8</v>
      </c>
      <c r="E41" s="281">
        <v>0.21199999999999999</v>
      </c>
      <c r="F41" s="721"/>
      <c r="G41" s="721"/>
      <c r="H41" s="721"/>
      <c r="I41" s="721"/>
      <c r="J41" s="721"/>
      <c r="K41" s="769"/>
      <c r="L41" s="721"/>
      <c r="M41" s="721"/>
      <c r="N41" s="823"/>
      <c r="O41" s="823"/>
      <c r="P41" s="823"/>
      <c r="Q41" s="823"/>
    </row>
    <row r="42" spans="1:17" ht="14.85" customHeight="1">
      <c r="A42" s="185"/>
      <c r="B42" s="819"/>
      <c r="C42" s="819"/>
      <c r="D42" s="819"/>
      <c r="E42" s="819"/>
      <c r="F42" s="721"/>
      <c r="G42" s="721"/>
      <c r="H42" s="721"/>
      <c r="I42" s="721"/>
      <c r="J42" s="721"/>
      <c r="K42" s="721"/>
      <c r="L42" s="721"/>
      <c r="M42" s="721"/>
      <c r="N42" s="721"/>
      <c r="O42" s="721"/>
      <c r="P42" s="721"/>
      <c r="Q42" s="721"/>
    </row>
    <row r="43" spans="1:17" ht="14.85" customHeight="1">
      <c r="A43" s="821"/>
      <c r="B43" s="819"/>
      <c r="C43" s="819"/>
      <c r="D43" s="819"/>
      <c r="E43" s="819"/>
      <c r="F43" s="721"/>
      <c r="G43" s="721"/>
      <c r="H43" s="721"/>
      <c r="I43" s="721"/>
      <c r="J43" s="721"/>
      <c r="K43" s="769"/>
      <c r="L43" s="721"/>
      <c r="M43" s="721"/>
      <c r="N43" s="721"/>
      <c r="O43" s="721"/>
      <c r="P43" s="721"/>
      <c r="Q43" s="721"/>
    </row>
    <row r="44" spans="1:17" ht="14.85" customHeight="1">
      <c r="A44" s="282" t="s">
        <v>45</v>
      </c>
      <c r="B44" s="260"/>
      <c r="C44" s="260"/>
      <c r="D44" s="260"/>
      <c r="E44" s="260"/>
      <c r="F44" s="721"/>
      <c r="G44" s="721"/>
      <c r="H44" s="721"/>
      <c r="I44" s="721"/>
      <c r="J44" s="721"/>
      <c r="K44" s="769"/>
      <c r="L44" s="721"/>
      <c r="M44" s="721"/>
      <c r="N44" s="721"/>
      <c r="O44" s="721"/>
      <c r="P44" s="721"/>
      <c r="Q44" s="721"/>
    </row>
    <row r="45" spans="1:17" ht="14.85" customHeight="1">
      <c r="A45" s="271"/>
      <c r="B45" s="770" t="s">
        <v>13</v>
      </c>
      <c r="C45" s="771" t="s">
        <v>14</v>
      </c>
      <c r="D45" s="273" t="s">
        <v>37</v>
      </c>
      <c r="E45" s="273" t="s">
        <v>44</v>
      </c>
      <c r="F45" s="721"/>
      <c r="G45" s="721"/>
      <c r="H45" s="769"/>
      <c r="I45" s="769"/>
      <c r="J45" s="721"/>
      <c r="K45" s="721"/>
      <c r="L45" s="721"/>
      <c r="M45" s="721"/>
      <c r="N45" s="721"/>
      <c r="O45" s="721"/>
      <c r="P45" s="721"/>
      <c r="Q45" s="721"/>
    </row>
    <row r="46" spans="1:17" ht="14.85" customHeight="1">
      <c r="A46" s="49" t="s">
        <v>596</v>
      </c>
      <c r="B46" s="50">
        <v>67.400000000000006</v>
      </c>
      <c r="C46" s="48">
        <v>62.9</v>
      </c>
      <c r="D46" s="56">
        <v>4.5</v>
      </c>
      <c r="E46" s="57">
        <v>7.1999999999999995E-2</v>
      </c>
      <c r="F46" s="721"/>
      <c r="G46" s="721"/>
      <c r="H46" s="721"/>
      <c r="I46" s="721"/>
      <c r="J46" s="721"/>
      <c r="K46" s="721"/>
      <c r="L46" s="721"/>
      <c r="M46" s="721"/>
      <c r="N46" s="721"/>
      <c r="O46" s="721"/>
      <c r="P46" s="721"/>
      <c r="Q46" s="721"/>
    </row>
    <row r="47" spans="1:17" ht="14.85" customHeight="1">
      <c r="A47" s="45" t="s">
        <v>40</v>
      </c>
      <c r="B47" s="50">
        <v>39.6</v>
      </c>
      <c r="C47" s="48">
        <v>22.5</v>
      </c>
      <c r="D47" s="56">
        <v>17.100000000000001</v>
      </c>
      <c r="E47" s="57">
        <v>0.76</v>
      </c>
      <c r="F47" s="721"/>
      <c r="G47" s="721"/>
      <c r="H47" s="721"/>
      <c r="I47" s="721"/>
      <c r="J47" s="721"/>
      <c r="K47" s="721"/>
      <c r="L47" s="721"/>
      <c r="M47" s="721"/>
      <c r="N47" s="721"/>
      <c r="O47" s="721"/>
      <c r="P47" s="721"/>
      <c r="Q47" s="721"/>
    </row>
    <row r="48" spans="1:17" ht="14.85" customHeight="1">
      <c r="A48" s="49" t="s">
        <v>41</v>
      </c>
      <c r="B48" s="50">
        <v>17.100000000000001</v>
      </c>
      <c r="C48" s="48">
        <v>25.6</v>
      </c>
      <c r="D48" s="56">
        <v>-8.5</v>
      </c>
      <c r="E48" s="57">
        <v>-0.33200000000000002</v>
      </c>
      <c r="F48" s="721"/>
      <c r="G48" s="721"/>
      <c r="H48" s="721"/>
      <c r="I48" s="721"/>
      <c r="J48" s="721"/>
      <c r="K48" s="721"/>
      <c r="L48" s="721"/>
      <c r="M48" s="721"/>
      <c r="N48" s="721"/>
      <c r="O48" s="721"/>
      <c r="P48" s="721"/>
      <c r="Q48" s="721"/>
    </row>
    <row r="49" spans="1:17" ht="14.85" customHeight="1">
      <c r="A49" s="49" t="s">
        <v>39</v>
      </c>
      <c r="B49" s="50">
        <v>16.8</v>
      </c>
      <c r="C49" s="48">
        <v>0.1</v>
      </c>
      <c r="D49" s="56">
        <v>16.7</v>
      </c>
      <c r="E49" s="57" t="s">
        <v>134</v>
      </c>
      <c r="F49" s="721"/>
      <c r="G49" s="721"/>
      <c r="H49" s="721"/>
      <c r="I49" s="721"/>
      <c r="J49" s="721"/>
      <c r="K49" s="721"/>
      <c r="L49" s="721"/>
      <c r="M49" s="721"/>
      <c r="N49" s="721"/>
      <c r="O49" s="721"/>
      <c r="P49" s="721"/>
      <c r="Q49" s="721"/>
    </row>
    <row r="50" spans="1:17" ht="14.85" customHeight="1">
      <c r="A50" s="65" t="s">
        <v>42</v>
      </c>
      <c r="B50" s="50">
        <v>-0.6</v>
      </c>
      <c r="C50" s="48">
        <v>0.2</v>
      </c>
      <c r="D50" s="56">
        <v>-0.8</v>
      </c>
      <c r="E50" s="57" t="s">
        <v>134</v>
      </c>
      <c r="F50" s="721"/>
      <c r="G50" s="721"/>
      <c r="H50" s="721"/>
      <c r="I50" s="721"/>
      <c r="J50" s="721"/>
      <c r="K50" s="721"/>
      <c r="L50" s="721"/>
      <c r="M50" s="721"/>
      <c r="N50" s="721"/>
      <c r="O50" s="721"/>
      <c r="P50" s="721"/>
      <c r="Q50" s="721"/>
    </row>
    <row r="51" spans="1:17" ht="14.85" customHeight="1">
      <c r="A51" s="276" t="s">
        <v>46</v>
      </c>
      <c r="B51" s="278">
        <v>140.30000000000001</v>
      </c>
      <c r="C51" s="279">
        <v>111.3</v>
      </c>
      <c r="D51" s="280">
        <v>29</v>
      </c>
      <c r="E51" s="281">
        <v>0.26100000000000001</v>
      </c>
      <c r="F51" s="721"/>
      <c r="G51" s="721"/>
      <c r="H51" s="721"/>
      <c r="I51" s="721"/>
      <c r="J51" s="721"/>
      <c r="K51" s="721"/>
      <c r="L51" s="721"/>
      <c r="M51" s="721"/>
      <c r="N51" s="721"/>
      <c r="O51" s="721"/>
      <c r="P51" s="721"/>
      <c r="Q51" s="721"/>
    </row>
    <row r="53" spans="1:17" ht="14.85" customHeight="1">
      <c r="A53" s="821"/>
      <c r="B53" s="819"/>
      <c r="C53" s="819"/>
      <c r="D53" s="819"/>
      <c r="E53" s="819"/>
      <c r="F53" s="721"/>
      <c r="G53" s="822"/>
      <c r="H53" s="721"/>
      <c r="I53" s="721"/>
      <c r="J53" s="721"/>
      <c r="K53" s="721"/>
      <c r="L53" s="721"/>
      <c r="M53" s="721"/>
      <c r="N53" s="721"/>
      <c r="O53" s="721"/>
      <c r="P53" s="721"/>
      <c r="Q53" s="721"/>
    </row>
    <row r="54" spans="1:17" ht="14.85" customHeight="1">
      <c r="A54" s="282" t="s">
        <v>47</v>
      </c>
      <c r="B54" s="260"/>
      <c r="C54" s="260"/>
      <c r="D54" s="260"/>
      <c r="E54" s="260"/>
      <c r="F54" s="721"/>
      <c r="G54" s="721"/>
      <c r="H54" s="721"/>
      <c r="I54" s="721"/>
      <c r="J54" s="721"/>
      <c r="K54" s="721"/>
      <c r="L54" s="721"/>
      <c r="M54" s="721"/>
      <c r="N54" s="721"/>
      <c r="O54" s="721"/>
      <c r="P54" s="721"/>
      <c r="Q54" s="721"/>
    </row>
    <row r="55" spans="1:17" ht="14.85" customHeight="1">
      <c r="A55" s="271"/>
      <c r="B55" s="770" t="s">
        <v>13</v>
      </c>
      <c r="C55" s="771" t="s">
        <v>14</v>
      </c>
      <c r="D55" s="273" t="s">
        <v>37</v>
      </c>
      <c r="E55" s="273" t="s">
        <v>44</v>
      </c>
      <c r="F55" s="721"/>
      <c r="G55" s="721"/>
      <c r="H55" s="721"/>
      <c r="I55" s="721"/>
      <c r="J55" s="721"/>
      <c r="K55" s="769"/>
      <c r="L55" s="721"/>
      <c r="M55" s="721"/>
      <c r="N55" s="721"/>
      <c r="O55" s="721"/>
      <c r="P55" s="721"/>
      <c r="Q55" s="721"/>
    </row>
    <row r="56" spans="1:17" ht="14.85" customHeight="1">
      <c r="A56" s="67" t="s">
        <v>596</v>
      </c>
      <c r="B56" s="50">
        <v>138.9</v>
      </c>
      <c r="C56" s="51">
        <v>46.199999999999996</v>
      </c>
      <c r="D56" s="54">
        <v>92.700000000000017</v>
      </c>
      <c r="E56" s="57">
        <v>2.006493506493507</v>
      </c>
      <c r="F56" s="721"/>
      <c r="G56" s="721"/>
      <c r="H56" s="721"/>
      <c r="I56" s="721"/>
      <c r="J56" s="721"/>
      <c r="K56" s="721"/>
      <c r="L56" s="721"/>
      <c r="M56" s="721"/>
      <c r="N56" s="823"/>
      <c r="O56" s="823"/>
      <c r="P56" s="823"/>
      <c r="Q56" s="823"/>
    </row>
    <row r="57" spans="1:17" ht="14.85" customHeight="1">
      <c r="A57" s="68" t="s">
        <v>48</v>
      </c>
      <c r="B57" s="50">
        <v>116.2</v>
      </c>
      <c r="C57" s="51">
        <v>20.2</v>
      </c>
      <c r="D57" s="54">
        <v>96</v>
      </c>
      <c r="E57" s="57">
        <v>4.7519999999999998</v>
      </c>
      <c r="F57" s="721"/>
      <c r="G57" s="721"/>
      <c r="H57" s="721"/>
      <c r="I57" s="721"/>
      <c r="J57" s="721"/>
      <c r="K57" s="721"/>
      <c r="L57" s="721"/>
      <c r="M57" s="721"/>
      <c r="N57" s="823"/>
      <c r="O57" s="823"/>
      <c r="P57" s="823"/>
      <c r="Q57" s="823"/>
    </row>
    <row r="58" spans="1:17" ht="14.85" customHeight="1">
      <c r="A58" s="68" t="s">
        <v>51</v>
      </c>
      <c r="B58" s="50">
        <v>14.6</v>
      </c>
      <c r="C58" s="51">
        <v>1.1000000000000001</v>
      </c>
      <c r="D58" s="54">
        <v>13.5</v>
      </c>
      <c r="E58" s="57" t="s">
        <v>134</v>
      </c>
      <c r="F58" s="721"/>
      <c r="G58" s="721"/>
      <c r="H58" s="721"/>
      <c r="I58" s="721"/>
      <c r="J58" s="721"/>
      <c r="K58" s="721"/>
      <c r="L58" s="721"/>
      <c r="M58" s="721"/>
      <c r="N58" s="823"/>
      <c r="O58" s="823"/>
      <c r="P58" s="823"/>
      <c r="Q58" s="823"/>
    </row>
    <row r="59" spans="1:17" ht="14.85" customHeight="1">
      <c r="A59" s="68" t="s">
        <v>49</v>
      </c>
      <c r="B59" s="50">
        <v>5.8</v>
      </c>
      <c r="C59" s="51">
        <v>14</v>
      </c>
      <c r="D59" s="54">
        <v>-8.1999999999999993</v>
      </c>
      <c r="E59" s="57">
        <v>-0.58571428571428563</v>
      </c>
      <c r="F59" s="721"/>
      <c r="G59" s="721"/>
      <c r="H59" s="721"/>
      <c r="I59" s="721"/>
      <c r="J59" s="721"/>
      <c r="K59" s="721"/>
      <c r="L59" s="721"/>
      <c r="M59" s="721"/>
      <c r="N59" s="823"/>
      <c r="O59" s="823"/>
      <c r="P59" s="823"/>
      <c r="Q59" s="823"/>
    </row>
    <row r="60" spans="1:17" ht="14.85" customHeight="1">
      <c r="A60" s="68" t="s">
        <v>50</v>
      </c>
      <c r="B60" s="50">
        <v>1.2</v>
      </c>
      <c r="C60" s="51">
        <v>10.3</v>
      </c>
      <c r="D60" s="54">
        <v>-9.1000000000000014</v>
      </c>
      <c r="E60" s="57">
        <v>-0.88349514563106801</v>
      </c>
      <c r="F60" s="721"/>
      <c r="G60" s="721"/>
      <c r="H60" s="721"/>
      <c r="I60" s="721"/>
      <c r="J60" s="721"/>
      <c r="K60" s="721"/>
      <c r="L60" s="721"/>
      <c r="M60" s="721"/>
      <c r="N60" s="823"/>
      <c r="O60" s="823"/>
      <c r="P60" s="823"/>
      <c r="Q60" s="823"/>
    </row>
    <row r="61" spans="1:17" ht="14.85" customHeight="1">
      <c r="A61" s="68" t="s">
        <v>52</v>
      </c>
      <c r="B61" s="50">
        <v>1.1000000000000001</v>
      </c>
      <c r="C61" s="51">
        <v>0.6</v>
      </c>
      <c r="D61" s="54">
        <v>0.50000000000000011</v>
      </c>
      <c r="E61" s="57">
        <v>0.83333333333333359</v>
      </c>
      <c r="F61" s="721"/>
      <c r="G61" s="721"/>
      <c r="H61" s="721"/>
      <c r="I61" s="721"/>
      <c r="J61" s="721"/>
      <c r="K61" s="721"/>
      <c r="L61" s="721"/>
      <c r="M61" s="721"/>
      <c r="N61" s="823"/>
      <c r="O61" s="823"/>
      <c r="P61" s="823"/>
      <c r="Q61" s="823"/>
    </row>
    <row r="62" spans="1:17" ht="14.85" customHeight="1">
      <c r="A62" s="67" t="s">
        <v>40</v>
      </c>
      <c r="B62" s="50">
        <v>63.699999999999996</v>
      </c>
      <c r="C62" s="51">
        <v>71.599999999999994</v>
      </c>
      <c r="D62" s="54">
        <v>-7.8999999999999986</v>
      </c>
      <c r="E62" s="57">
        <v>-0.11033519553072625</v>
      </c>
      <c r="F62" s="721"/>
      <c r="G62" s="721"/>
      <c r="H62" s="721"/>
      <c r="I62" s="721"/>
      <c r="J62" s="721"/>
      <c r="K62" s="721"/>
      <c r="L62" s="721"/>
      <c r="M62" s="721"/>
      <c r="N62" s="823"/>
      <c r="O62" s="823"/>
      <c r="P62" s="823"/>
      <c r="Q62" s="823"/>
    </row>
    <row r="63" spans="1:17" ht="14.85" customHeight="1">
      <c r="A63" s="67" t="s">
        <v>53</v>
      </c>
      <c r="B63" s="50">
        <v>59.4</v>
      </c>
      <c r="C63" s="51">
        <v>69.2</v>
      </c>
      <c r="D63" s="54">
        <v>-9.8000000000000043</v>
      </c>
      <c r="E63" s="57">
        <v>-0.14161849710982666</v>
      </c>
      <c r="F63" s="721"/>
      <c r="G63" s="721"/>
      <c r="H63" s="721"/>
      <c r="I63" s="721"/>
      <c r="J63" s="721"/>
      <c r="K63" s="721"/>
      <c r="L63" s="721"/>
      <c r="M63" s="721"/>
      <c r="N63" s="823"/>
      <c r="O63" s="823"/>
      <c r="P63" s="823"/>
      <c r="Q63" s="823"/>
    </row>
    <row r="64" spans="1:17" ht="14.85" customHeight="1">
      <c r="A64" s="68" t="s">
        <v>54</v>
      </c>
      <c r="B64" s="50">
        <v>36.1</v>
      </c>
      <c r="C64" s="51">
        <v>44.2</v>
      </c>
      <c r="D64" s="54">
        <v>-8.1000000000000014</v>
      </c>
      <c r="E64" s="57">
        <v>-0.18325791855203621</v>
      </c>
      <c r="F64" s="721"/>
      <c r="G64" s="721"/>
      <c r="H64" s="721"/>
      <c r="I64" s="721"/>
      <c r="J64" s="721"/>
      <c r="K64" s="721"/>
      <c r="L64" s="721"/>
      <c r="M64" s="721"/>
      <c r="N64" s="823"/>
      <c r="O64" s="823"/>
      <c r="P64" s="823"/>
      <c r="Q64" s="823"/>
    </row>
    <row r="65" spans="1:19" ht="14.85" customHeight="1">
      <c r="A65" s="68" t="s">
        <v>55</v>
      </c>
      <c r="B65" s="50">
        <v>8.6999999999999993</v>
      </c>
      <c r="C65" s="51">
        <v>8.9</v>
      </c>
      <c r="D65" s="54">
        <v>-0.20000000000000107</v>
      </c>
      <c r="E65" s="57">
        <v>-2.2471910112359668E-2</v>
      </c>
      <c r="F65" s="721"/>
      <c r="G65" s="721"/>
      <c r="H65" s="721"/>
      <c r="I65" s="721"/>
      <c r="J65" s="721"/>
      <c r="K65" s="721"/>
      <c r="L65" s="721"/>
      <c r="M65" s="721"/>
      <c r="N65" s="823"/>
      <c r="O65" s="823"/>
      <c r="P65" s="823"/>
      <c r="Q65" s="823"/>
    </row>
    <row r="66" spans="1:19" ht="14.85" customHeight="1">
      <c r="A66" s="68" t="s">
        <v>56</v>
      </c>
      <c r="B66" s="50">
        <v>14.6</v>
      </c>
      <c r="C66" s="51">
        <v>16.100000000000001</v>
      </c>
      <c r="D66" s="54">
        <v>-1.5000000000000018</v>
      </c>
      <c r="E66" s="57">
        <v>-9.3167701863354144E-2</v>
      </c>
      <c r="F66" s="721"/>
      <c r="G66" s="721"/>
      <c r="H66" s="721"/>
      <c r="I66" s="721"/>
      <c r="J66" s="721"/>
      <c r="K66" s="721"/>
      <c r="L66" s="721"/>
      <c r="M66" s="721"/>
      <c r="N66" s="823"/>
      <c r="O66" s="823"/>
      <c r="P66" s="823"/>
      <c r="Q66" s="823"/>
    </row>
    <row r="67" spans="1:19" ht="14.85" customHeight="1">
      <c r="A67" s="67" t="s">
        <v>57</v>
      </c>
      <c r="B67" s="50">
        <v>2.7</v>
      </c>
      <c r="C67" s="51">
        <v>2.4</v>
      </c>
      <c r="D67" s="54">
        <v>0.30000000000000027</v>
      </c>
      <c r="E67" s="57">
        <v>0.12500000000000011</v>
      </c>
      <c r="F67" s="721"/>
      <c r="G67" s="721"/>
      <c r="H67" s="721"/>
      <c r="I67" s="721"/>
      <c r="J67" s="721"/>
      <c r="K67" s="721"/>
      <c r="L67" s="721"/>
      <c r="M67" s="721"/>
      <c r="N67" s="823"/>
      <c r="O67" s="823"/>
      <c r="P67" s="823"/>
      <c r="Q67" s="823"/>
    </row>
    <row r="68" spans="1:19" ht="14.85" customHeight="1">
      <c r="A68" s="68" t="s">
        <v>58</v>
      </c>
      <c r="B68" s="50">
        <v>1.4</v>
      </c>
      <c r="C68" s="51">
        <v>1.6</v>
      </c>
      <c r="D68" s="54">
        <v>-0.20000000000000018</v>
      </c>
      <c r="E68" s="57">
        <v>-0.12500000000000011</v>
      </c>
      <c r="F68" s="721"/>
      <c r="G68" s="721"/>
      <c r="H68" s="721"/>
      <c r="I68" s="721"/>
      <c r="J68" s="721"/>
      <c r="K68" s="721"/>
      <c r="L68" s="721"/>
      <c r="M68" s="721"/>
      <c r="N68" s="823"/>
      <c r="O68" s="823"/>
      <c r="P68" s="823"/>
      <c r="Q68" s="823"/>
    </row>
    <row r="69" spans="1:19" ht="14.85" customHeight="1">
      <c r="A69" s="68" t="s">
        <v>59</v>
      </c>
      <c r="B69" s="50">
        <v>1.3</v>
      </c>
      <c r="C69" s="51">
        <v>0.8</v>
      </c>
      <c r="D69" s="54">
        <v>0.5</v>
      </c>
      <c r="E69" s="57">
        <v>0.625</v>
      </c>
      <c r="F69" s="721"/>
      <c r="G69" s="721"/>
      <c r="H69" s="721"/>
      <c r="I69" s="721"/>
      <c r="J69" s="721"/>
      <c r="K69" s="721"/>
      <c r="L69" s="721"/>
      <c r="M69" s="721"/>
      <c r="N69" s="823"/>
      <c r="O69" s="823"/>
      <c r="P69" s="823"/>
      <c r="Q69" s="823"/>
    </row>
    <row r="70" spans="1:19" ht="14.85" customHeight="1">
      <c r="A70" s="68" t="s">
        <v>52</v>
      </c>
      <c r="B70" s="50">
        <v>1.6</v>
      </c>
      <c r="C70" s="51">
        <v>0</v>
      </c>
      <c r="D70" s="54">
        <v>1.6</v>
      </c>
      <c r="E70" s="57" t="s">
        <v>134</v>
      </c>
      <c r="F70" s="721"/>
      <c r="G70" s="721"/>
      <c r="H70" s="721"/>
      <c r="I70" s="721"/>
      <c r="J70" s="721"/>
      <c r="K70" s="721"/>
      <c r="L70" s="721"/>
      <c r="M70" s="721"/>
      <c r="N70" s="823"/>
      <c r="O70" s="823"/>
      <c r="P70" s="823"/>
      <c r="Q70" s="823"/>
    </row>
    <row r="71" spans="1:19" ht="14.85" customHeight="1">
      <c r="A71" s="67" t="s">
        <v>39</v>
      </c>
      <c r="B71" s="50">
        <v>2.6</v>
      </c>
      <c r="C71" s="51">
        <v>0.6</v>
      </c>
      <c r="D71" s="54">
        <v>2</v>
      </c>
      <c r="E71" s="57">
        <v>3.3333333333333335</v>
      </c>
      <c r="F71" s="721"/>
      <c r="G71" s="721"/>
      <c r="H71" s="721"/>
      <c r="I71" s="721"/>
      <c r="J71" s="721"/>
      <c r="K71" s="721"/>
      <c r="L71" s="721"/>
      <c r="M71" s="721"/>
      <c r="N71" s="823"/>
      <c r="O71" s="823"/>
      <c r="P71" s="823"/>
      <c r="Q71" s="823"/>
    </row>
    <row r="72" spans="1:19" ht="14.85" customHeight="1">
      <c r="A72" s="67" t="s">
        <v>41</v>
      </c>
      <c r="B72" s="50">
        <v>0.2</v>
      </c>
      <c r="C72" s="51">
        <v>0.3</v>
      </c>
      <c r="D72" s="54">
        <v>-9.9999999999999978E-2</v>
      </c>
      <c r="E72" s="57">
        <v>-0.33333333333333326</v>
      </c>
      <c r="F72" s="721"/>
      <c r="G72" s="721"/>
      <c r="H72" s="721"/>
      <c r="I72" s="721"/>
      <c r="J72" s="721"/>
      <c r="K72" s="721"/>
      <c r="L72" s="721"/>
      <c r="M72" s="721"/>
      <c r="N72" s="823"/>
      <c r="O72" s="823"/>
      <c r="P72" s="823"/>
      <c r="Q72" s="823"/>
    </row>
    <row r="73" spans="1:19" ht="14.85" customHeight="1">
      <c r="A73" s="65" t="s">
        <v>42</v>
      </c>
      <c r="B73" s="50">
        <v>4.0999999999999996</v>
      </c>
      <c r="C73" s="51">
        <v>2.1</v>
      </c>
      <c r="D73" s="54">
        <v>1.9999999999999996</v>
      </c>
      <c r="E73" s="57">
        <v>0.95238095238095211</v>
      </c>
      <c r="F73" s="721"/>
      <c r="G73" s="721"/>
      <c r="H73" s="721"/>
      <c r="I73" s="721"/>
      <c r="J73" s="721"/>
      <c r="K73" s="721"/>
      <c r="L73" s="721"/>
      <c r="M73" s="721"/>
      <c r="N73" s="823"/>
      <c r="O73" s="823"/>
      <c r="P73" s="823"/>
      <c r="Q73" s="823"/>
    </row>
    <row r="74" spans="1:19" ht="14.85" customHeight="1">
      <c r="A74" s="276" t="s">
        <v>60</v>
      </c>
      <c r="B74" s="594">
        <v>209.49999999999997</v>
      </c>
      <c r="C74" s="595">
        <v>120.79999999999997</v>
      </c>
      <c r="D74" s="280">
        <v>88.7</v>
      </c>
      <c r="E74" s="281">
        <v>0.73427152317880817</v>
      </c>
      <c r="F74" s="721"/>
      <c r="G74" s="721"/>
      <c r="H74" s="721"/>
      <c r="I74" s="721"/>
      <c r="J74" s="721"/>
      <c r="K74" s="721"/>
      <c r="L74" s="721"/>
      <c r="M74" s="721"/>
      <c r="N74" s="823"/>
      <c r="O74" s="823"/>
      <c r="P74" s="823"/>
      <c r="Q74" s="823"/>
    </row>
    <row r="75" spans="1:19" ht="14.85" customHeight="1">
      <c r="A75" s="67" t="s">
        <v>61</v>
      </c>
      <c r="B75" s="50">
        <v>-16.3</v>
      </c>
      <c r="C75" s="51">
        <v>-16.899999999999999</v>
      </c>
      <c r="D75" s="54">
        <v>0.59999999999999787</v>
      </c>
      <c r="E75" s="57">
        <v>-3.5502958579881533E-2</v>
      </c>
      <c r="F75" s="721"/>
      <c r="G75" s="721"/>
      <c r="H75" s="721"/>
      <c r="I75" s="721"/>
      <c r="J75" s="721"/>
      <c r="K75" s="721"/>
      <c r="L75" s="721"/>
      <c r="M75" s="721"/>
      <c r="N75" s="823"/>
      <c r="O75" s="823"/>
      <c r="P75" s="823"/>
      <c r="Q75" s="823"/>
    </row>
    <row r="76" spans="1:19" ht="14.85" customHeight="1">
      <c r="A76" s="618" t="s">
        <v>62</v>
      </c>
      <c r="B76" s="50">
        <v>-2.9</v>
      </c>
      <c r="C76" s="51">
        <v>-5.0999999999999996</v>
      </c>
      <c r="D76" s="54">
        <v>2.1999999999999997</v>
      </c>
      <c r="E76" s="57">
        <v>-0.43137254901960781</v>
      </c>
      <c r="F76" s="721"/>
      <c r="G76" s="721"/>
      <c r="H76" s="721"/>
      <c r="I76" s="721"/>
      <c r="J76" s="721"/>
      <c r="K76" s="769"/>
      <c r="L76" s="721"/>
      <c r="M76" s="721"/>
      <c r="N76" s="823"/>
      <c r="O76" s="823"/>
      <c r="P76" s="823"/>
      <c r="Q76" s="823"/>
    </row>
    <row r="77" spans="1:19" ht="14.85" customHeight="1">
      <c r="A77" s="619" t="s">
        <v>63</v>
      </c>
      <c r="B77" s="891">
        <v>-13.4</v>
      </c>
      <c r="C77" s="884">
        <v>-11.8</v>
      </c>
      <c r="D77" s="893">
        <v>-1.5999999999999996</v>
      </c>
      <c r="E77" s="859">
        <v>0.13559322033898302</v>
      </c>
      <c r="F77" s="721"/>
      <c r="G77" s="721"/>
      <c r="H77" s="721"/>
      <c r="I77" s="721"/>
      <c r="J77" s="721"/>
      <c r="K77" s="769"/>
      <c r="L77" s="721"/>
      <c r="M77" s="721"/>
      <c r="N77" s="823"/>
      <c r="O77" s="823"/>
      <c r="P77" s="823"/>
      <c r="Q77" s="823"/>
    </row>
    <row r="78" spans="1:19" ht="26.4">
      <c r="A78" s="276" t="s">
        <v>64</v>
      </c>
      <c r="B78" s="594">
        <v>193.19999999999996</v>
      </c>
      <c r="C78" s="595">
        <v>103.89999999999998</v>
      </c>
      <c r="D78" s="280">
        <v>89.299999999999983</v>
      </c>
      <c r="E78" s="281">
        <v>0.8594802694898942</v>
      </c>
      <c r="F78" s="10"/>
      <c r="G78" s="721"/>
      <c r="H78" s="721"/>
      <c r="I78" s="721"/>
      <c r="J78" s="721"/>
      <c r="K78" s="769"/>
      <c r="L78" s="721"/>
      <c r="M78" s="721"/>
      <c r="N78" s="823"/>
      <c r="O78" s="823"/>
      <c r="P78" s="823"/>
      <c r="Q78" s="823"/>
    </row>
    <row r="79" spans="1:19" ht="14.85" customHeight="1">
      <c r="A79" s="19" t="s">
        <v>65</v>
      </c>
      <c r="B79" s="69"/>
      <c r="C79" s="69"/>
      <c r="D79" s="69"/>
      <c r="E79" s="69"/>
      <c r="F79" s="721"/>
      <c r="G79" s="721"/>
      <c r="H79" s="721"/>
      <c r="I79" s="721"/>
      <c r="J79" s="721"/>
      <c r="K79" s="721"/>
      <c r="L79" s="721"/>
      <c r="M79" s="721"/>
      <c r="N79" s="721"/>
      <c r="O79" s="721"/>
      <c r="P79" s="721"/>
      <c r="Q79" s="721"/>
    </row>
    <row r="80" spans="1:19" ht="14.85" customHeight="1">
      <c r="A80" s="19"/>
      <c r="B80" s="721"/>
      <c r="C80" s="721"/>
      <c r="D80" s="721"/>
      <c r="E80" s="721"/>
      <c r="F80" s="721"/>
      <c r="G80" s="721"/>
      <c r="H80" s="721"/>
      <c r="I80" s="721"/>
      <c r="J80" s="721"/>
      <c r="K80" s="721"/>
      <c r="L80" s="721"/>
      <c r="M80" s="721"/>
      <c r="N80" s="721"/>
      <c r="O80" s="721"/>
      <c r="P80" s="721"/>
      <c r="Q80" s="721"/>
      <c r="R80" s="721"/>
      <c r="S80" s="721"/>
    </row>
    <row r="81" spans="1:19" ht="14.85" customHeight="1">
      <c r="A81" s="821"/>
      <c r="B81" s="819"/>
      <c r="C81" s="819"/>
      <c r="D81" s="819"/>
      <c r="E81" s="819"/>
      <c r="F81" s="721"/>
      <c r="G81" s="721"/>
      <c r="H81" s="721"/>
      <c r="I81" s="721"/>
      <c r="J81" s="721"/>
      <c r="K81" s="721"/>
      <c r="L81" s="721"/>
      <c r="M81" s="721"/>
      <c r="N81" s="721"/>
      <c r="O81" s="721"/>
      <c r="P81" s="721"/>
      <c r="Q81" s="721"/>
      <c r="R81" s="721"/>
      <c r="S81" s="721"/>
    </row>
    <row r="82" spans="1:19" ht="14.85" customHeight="1">
      <c r="A82" s="282" t="s">
        <v>66</v>
      </c>
      <c r="B82" s="819"/>
      <c r="C82" s="819"/>
      <c r="D82" s="819"/>
      <c r="E82" s="819"/>
      <c r="F82" s="721"/>
      <c r="G82" s="721"/>
      <c r="H82" s="721"/>
      <c r="I82" s="721"/>
      <c r="J82" s="721"/>
      <c r="K82" s="721"/>
      <c r="L82" s="721"/>
      <c r="M82" s="721"/>
      <c r="N82" s="721"/>
      <c r="O82" s="721"/>
      <c r="P82" s="721"/>
      <c r="Q82" s="721"/>
      <c r="R82" s="721"/>
      <c r="S82" s="721"/>
    </row>
    <row r="83" spans="1:19" ht="14.85" customHeight="1">
      <c r="A83" s="271"/>
      <c r="B83" s="770" t="s">
        <v>13</v>
      </c>
      <c r="C83" s="771" t="s">
        <v>14</v>
      </c>
      <c r="D83" s="273" t="s">
        <v>603</v>
      </c>
      <c r="E83" s="273" t="s">
        <v>604</v>
      </c>
      <c r="F83" s="721"/>
      <c r="G83" s="721"/>
      <c r="H83" s="721"/>
      <c r="I83" s="721"/>
      <c r="J83" s="721"/>
      <c r="K83" s="721"/>
      <c r="L83" s="721"/>
      <c r="M83" s="721"/>
      <c r="N83" s="721"/>
      <c r="O83" s="721"/>
      <c r="P83" s="721"/>
      <c r="Q83" s="721"/>
      <c r="R83" s="721"/>
      <c r="S83" s="721"/>
    </row>
    <row r="84" spans="1:19" ht="14.85" customHeight="1">
      <c r="A84" s="45" t="s">
        <v>67</v>
      </c>
      <c r="B84" s="50">
        <v>189.53926714370897</v>
      </c>
      <c r="C84" s="51">
        <v>92.115280749999968</v>
      </c>
      <c r="D84" s="616">
        <v>0.90472203887211933</v>
      </c>
      <c r="E84" s="262">
        <v>0.76254371481788075</v>
      </c>
      <c r="F84" s="721"/>
      <c r="G84" s="721"/>
      <c r="H84" s="721"/>
      <c r="I84" s="721"/>
      <c r="J84" s="721"/>
      <c r="K84" s="721"/>
      <c r="L84" s="721"/>
      <c r="M84" s="721"/>
      <c r="N84" s="721"/>
      <c r="O84" s="721"/>
      <c r="P84" s="721"/>
      <c r="Q84" s="721"/>
      <c r="R84" s="721"/>
      <c r="S84" s="721"/>
    </row>
    <row r="85" spans="1:19" ht="14.85" customHeight="1">
      <c r="A85" s="49" t="s">
        <v>601</v>
      </c>
      <c r="B85" s="50">
        <v>19.960732856290996</v>
      </c>
      <c r="C85" s="51">
        <v>28.684719250000001</v>
      </c>
      <c r="D85" s="616">
        <v>9.5277961127880659E-2</v>
      </c>
      <c r="E85" s="262">
        <v>0.23745628518211928</v>
      </c>
      <c r="F85" s="721"/>
      <c r="G85" s="721"/>
      <c r="H85" s="721"/>
      <c r="I85" s="721"/>
      <c r="J85" s="721"/>
      <c r="K85" s="721"/>
      <c r="L85" s="721"/>
      <c r="M85" s="721"/>
      <c r="N85" s="721"/>
      <c r="O85" s="721"/>
      <c r="P85" s="721"/>
      <c r="Q85" s="721"/>
      <c r="R85" s="721"/>
      <c r="S85" s="721"/>
    </row>
    <row r="86" spans="1:19" ht="14.85" customHeight="1">
      <c r="A86" s="276" t="s">
        <v>69</v>
      </c>
      <c r="B86" s="594">
        <v>209.49999999999997</v>
      </c>
      <c r="C86" s="595">
        <v>120.79999999999997</v>
      </c>
      <c r="D86" s="617">
        <v>1</v>
      </c>
      <c r="E86" s="281">
        <v>1</v>
      </c>
      <c r="F86" s="721"/>
      <c r="G86" s="721"/>
      <c r="H86" s="721"/>
      <c r="I86" s="721"/>
      <c r="J86" s="721"/>
      <c r="K86" s="721"/>
      <c r="L86" s="721"/>
      <c r="M86" s="721"/>
      <c r="N86" s="721"/>
      <c r="O86" s="721"/>
      <c r="P86" s="721"/>
      <c r="Q86" s="721"/>
      <c r="R86" s="721"/>
      <c r="S86" s="721"/>
    </row>
    <row r="87" spans="1:19" ht="14.85" customHeight="1">
      <c r="A87" s="19" t="s">
        <v>602</v>
      </c>
      <c r="B87" s="858"/>
      <c r="C87" s="309"/>
      <c r="D87" s="857"/>
      <c r="E87" s="311"/>
      <c r="F87" s="721"/>
      <c r="G87" s="721"/>
      <c r="H87" s="721"/>
      <c r="I87" s="721"/>
      <c r="J87" s="721"/>
      <c r="K87" s="721"/>
      <c r="L87" s="721"/>
      <c r="M87" s="721"/>
      <c r="N87" s="721"/>
      <c r="O87" s="721"/>
      <c r="P87" s="721"/>
      <c r="Q87" s="721"/>
      <c r="R87" s="721"/>
      <c r="S87" s="721"/>
    </row>
    <row r="90" spans="1:19" ht="14.85" customHeight="1">
      <c r="A90" s="604" t="s">
        <v>70</v>
      </c>
      <c r="B90" s="260"/>
      <c r="C90" s="260"/>
      <c r="D90" s="260"/>
      <c r="E90" s="260"/>
      <c r="F90" s="721"/>
      <c r="G90" s="721"/>
      <c r="H90" s="721"/>
      <c r="I90" s="721"/>
      <c r="J90" s="721"/>
      <c r="K90" s="721"/>
      <c r="L90" s="721"/>
      <c r="M90" s="721"/>
      <c r="N90" s="721"/>
      <c r="O90" s="721"/>
      <c r="P90" s="721"/>
      <c r="Q90" s="721"/>
      <c r="R90" s="721"/>
      <c r="S90" s="721"/>
    </row>
    <row r="91" spans="1:19" ht="14.85" customHeight="1">
      <c r="A91" s="271"/>
      <c r="B91" s="273" t="s">
        <v>35</v>
      </c>
      <c r="C91" s="273" t="s">
        <v>36</v>
      </c>
      <c r="D91" s="274" t="s">
        <v>37</v>
      </c>
      <c r="E91" s="274" t="s">
        <v>44</v>
      </c>
      <c r="F91" s="721"/>
      <c r="G91" s="721"/>
      <c r="H91" s="824"/>
      <c r="I91" s="824"/>
      <c r="J91" s="721"/>
      <c r="K91" s="769"/>
      <c r="L91" s="721"/>
      <c r="M91" s="721"/>
      <c r="N91" s="721"/>
      <c r="O91" s="721"/>
      <c r="P91" s="721"/>
      <c r="Q91" s="721"/>
      <c r="R91" s="721"/>
      <c r="S91" s="721"/>
    </row>
    <row r="92" spans="1:19" ht="14.85" customHeight="1">
      <c r="A92" s="67" t="s">
        <v>71</v>
      </c>
      <c r="B92" s="50">
        <v>4357.8</v>
      </c>
      <c r="C92" s="51">
        <v>4216.8999999999996</v>
      </c>
      <c r="D92" s="54">
        <v>140.90000000000055</v>
      </c>
      <c r="E92" s="57">
        <v>3.3413170812682434E-2</v>
      </c>
      <c r="F92" s="721"/>
      <c r="G92" s="721"/>
      <c r="H92" s="824"/>
      <c r="I92" s="824"/>
      <c r="J92" s="721"/>
      <c r="K92" s="769"/>
      <c r="L92" s="721"/>
      <c r="M92" s="721"/>
      <c r="N92" s="721"/>
      <c r="O92" s="721"/>
      <c r="P92" s="721"/>
      <c r="Q92" s="721"/>
      <c r="R92" s="721"/>
      <c r="S92" s="721"/>
    </row>
    <row r="93" spans="1:19" ht="14.85" customHeight="1">
      <c r="A93" s="67" t="s">
        <v>72</v>
      </c>
      <c r="B93" s="50">
        <v>144.4</v>
      </c>
      <c r="C93" s="51">
        <v>175.2</v>
      </c>
      <c r="D93" s="54">
        <v>-30.799999999999983</v>
      </c>
      <c r="E93" s="57">
        <v>-0.17579908675799077</v>
      </c>
      <c r="F93" s="721"/>
      <c r="G93" s="721"/>
      <c r="H93" s="824"/>
      <c r="I93" s="824"/>
      <c r="J93" s="721"/>
      <c r="K93" s="769"/>
      <c r="L93" s="721"/>
      <c r="M93" s="721"/>
      <c r="N93" s="721"/>
      <c r="O93" s="721"/>
      <c r="P93" s="721"/>
      <c r="Q93" s="721"/>
      <c r="R93" s="721"/>
      <c r="S93" s="721"/>
    </row>
    <row r="94" spans="1:19" ht="14.85" customHeight="1">
      <c r="A94" s="67" t="s">
        <v>73</v>
      </c>
      <c r="B94" s="50">
        <v>17.8</v>
      </c>
      <c r="C94" s="51">
        <v>15.4</v>
      </c>
      <c r="D94" s="54">
        <v>2.4000000000000004</v>
      </c>
      <c r="E94" s="57">
        <v>0.15584415584415587</v>
      </c>
      <c r="F94" s="721"/>
      <c r="G94" s="721"/>
      <c r="H94" s="824"/>
      <c r="I94" s="824"/>
      <c r="J94" s="721"/>
      <c r="K94" s="769"/>
      <c r="L94" s="721"/>
      <c r="M94" s="721"/>
      <c r="N94" s="721"/>
      <c r="O94" s="721"/>
      <c r="P94" s="721"/>
      <c r="Q94" s="721"/>
      <c r="R94" s="721"/>
      <c r="S94" s="721"/>
    </row>
    <row r="95" spans="1:19" ht="14.85" customHeight="1">
      <c r="A95" s="67" t="s">
        <v>74</v>
      </c>
      <c r="B95" s="50">
        <v>-299.10000000000002</v>
      </c>
      <c r="C95" s="51">
        <v>-300.10000000000002</v>
      </c>
      <c r="D95" s="54">
        <v>1</v>
      </c>
      <c r="E95" s="57">
        <v>-3.3322225924691767E-3</v>
      </c>
      <c r="F95" s="721"/>
      <c r="G95" s="721"/>
      <c r="H95" s="824"/>
      <c r="I95" s="824"/>
      <c r="J95" s="721"/>
      <c r="K95" s="769"/>
      <c r="L95" s="721"/>
      <c r="M95" s="721"/>
      <c r="N95" s="721"/>
      <c r="O95" s="721"/>
      <c r="P95" s="721"/>
      <c r="Q95" s="721"/>
      <c r="R95" s="721"/>
      <c r="S95" s="721"/>
    </row>
    <row r="96" spans="1:19" ht="14.85" customHeight="1">
      <c r="A96" s="67" t="s">
        <v>75</v>
      </c>
      <c r="B96" s="50">
        <v>-249.9</v>
      </c>
      <c r="C96" s="51">
        <v>-241.6</v>
      </c>
      <c r="D96" s="54">
        <v>-8.3000000000000114</v>
      </c>
      <c r="E96" s="57">
        <v>3.435430463576164E-2</v>
      </c>
      <c r="F96" s="721"/>
      <c r="H96" s="824"/>
      <c r="I96" s="824"/>
      <c r="J96" s="721"/>
      <c r="K96" s="769"/>
      <c r="L96" s="721"/>
      <c r="M96" s="721"/>
      <c r="N96" s="721"/>
      <c r="O96" s="721"/>
      <c r="P96" s="721"/>
      <c r="Q96" s="721"/>
      <c r="R96" s="721"/>
      <c r="S96" s="721"/>
    </row>
    <row r="97" spans="1:19" ht="14.85" customHeight="1">
      <c r="A97" s="67" t="s">
        <v>76</v>
      </c>
      <c r="B97" s="50">
        <v>-89.9</v>
      </c>
      <c r="C97" s="51">
        <v>-87.4</v>
      </c>
      <c r="D97" s="54">
        <v>-2.5</v>
      </c>
      <c r="E97" s="57">
        <v>2.860411899313501E-2</v>
      </c>
      <c r="F97" s="721"/>
      <c r="G97" s="721"/>
      <c r="H97" s="824"/>
      <c r="I97" s="824"/>
      <c r="J97" s="721"/>
      <c r="K97" s="769"/>
      <c r="L97" s="721"/>
      <c r="M97" s="721"/>
      <c r="N97" s="721"/>
      <c r="O97" s="721"/>
      <c r="P97" s="721"/>
      <c r="Q97" s="721"/>
      <c r="R97" s="721"/>
      <c r="S97" s="721"/>
    </row>
    <row r="98" spans="1:19" ht="14.85" customHeight="1">
      <c r="A98" s="67" t="s">
        <v>77</v>
      </c>
      <c r="B98" s="50">
        <v>-62.7</v>
      </c>
      <c r="C98" s="51">
        <v>-60.7</v>
      </c>
      <c r="D98" s="54">
        <v>-2</v>
      </c>
      <c r="E98" s="57">
        <v>3.2948929159802305E-2</v>
      </c>
      <c r="F98" s="721"/>
      <c r="G98" s="721"/>
      <c r="H98" s="824"/>
      <c r="I98" s="824"/>
      <c r="J98" s="721"/>
      <c r="K98" s="769"/>
      <c r="L98" s="721"/>
      <c r="M98" s="721"/>
      <c r="N98" s="721"/>
      <c r="O98" s="721"/>
      <c r="P98" s="721"/>
      <c r="Q98" s="721"/>
      <c r="R98" s="721"/>
      <c r="S98" s="721"/>
    </row>
    <row r="99" spans="1:19" ht="14.85" customHeight="1">
      <c r="A99" s="67" t="s">
        <v>78</v>
      </c>
      <c r="B99" s="50">
        <v>-209.20000000000002</v>
      </c>
      <c r="C99" s="51">
        <v>-136.80000000000001</v>
      </c>
      <c r="D99" s="54">
        <v>-72.400000000000006</v>
      </c>
      <c r="E99" s="57">
        <v>0.52923976608187129</v>
      </c>
      <c r="F99" s="721"/>
      <c r="G99" s="721"/>
      <c r="H99" s="824"/>
      <c r="I99" s="824"/>
      <c r="J99" s="721"/>
      <c r="K99" s="769"/>
      <c r="L99" s="721"/>
      <c r="M99" s="721"/>
      <c r="N99" s="721"/>
      <c r="O99" s="721"/>
      <c r="P99" s="721"/>
      <c r="Q99" s="721"/>
      <c r="R99" s="721"/>
      <c r="S99" s="721"/>
    </row>
    <row r="100" spans="1:19" ht="14.85" customHeight="1">
      <c r="A100" s="276" t="s">
        <v>79</v>
      </c>
      <c r="B100" s="594">
        <v>3609.2</v>
      </c>
      <c r="C100" s="595">
        <v>3580.9</v>
      </c>
      <c r="D100" s="280">
        <v>28.299999999999727</v>
      </c>
      <c r="E100" s="281">
        <v>7.9030411349101416E-3</v>
      </c>
      <c r="F100" s="721"/>
      <c r="G100" s="721"/>
      <c r="H100" s="721"/>
      <c r="I100" s="721"/>
      <c r="J100" s="721"/>
      <c r="K100" s="721"/>
      <c r="L100" s="721"/>
      <c r="M100" s="721"/>
      <c r="N100" s="721"/>
      <c r="O100" s="721"/>
      <c r="P100" s="721"/>
      <c r="Q100" s="721"/>
      <c r="R100" s="721"/>
      <c r="S100" s="721"/>
    </row>
    <row r="101" spans="1:19" ht="14.85" customHeight="1">
      <c r="A101" s="276" t="s">
        <v>80</v>
      </c>
      <c r="B101" s="594">
        <v>2321.4</v>
      </c>
      <c r="C101" s="595">
        <v>2263.4</v>
      </c>
      <c r="D101" s="280">
        <v>58</v>
      </c>
      <c r="E101" s="281">
        <v>2.5625165679950514E-2</v>
      </c>
      <c r="F101" s="721"/>
      <c r="G101" s="721"/>
      <c r="H101" s="721"/>
      <c r="I101" s="721"/>
      <c r="J101" s="721"/>
      <c r="K101" s="721"/>
      <c r="L101" s="721"/>
      <c r="M101" s="721"/>
      <c r="N101" s="721"/>
      <c r="O101" s="721"/>
      <c r="P101" s="721"/>
      <c r="Q101" s="721"/>
      <c r="R101" s="721"/>
      <c r="S101" s="721"/>
    </row>
    <row r="102" spans="1:19" ht="14.85" customHeight="1">
      <c r="A102" s="276" t="s">
        <v>81</v>
      </c>
      <c r="B102" s="594">
        <v>1287.8</v>
      </c>
      <c r="C102" s="595">
        <v>1317.5</v>
      </c>
      <c r="D102" s="280">
        <v>-29.700000000000045</v>
      </c>
      <c r="E102" s="281">
        <v>-2.2542694497153733E-2</v>
      </c>
      <c r="F102" s="721"/>
      <c r="G102" s="721"/>
      <c r="H102" s="721"/>
      <c r="I102" s="721"/>
      <c r="J102" s="721"/>
      <c r="K102" s="721"/>
      <c r="L102" s="721"/>
      <c r="M102" s="721"/>
      <c r="N102" s="721"/>
      <c r="O102" s="721"/>
      <c r="P102" s="721"/>
      <c r="Q102" s="721"/>
      <c r="R102" s="721"/>
      <c r="S102" s="721"/>
    </row>
    <row r="103" spans="1:19" ht="14.85" customHeight="1">
      <c r="A103" s="235" t="s">
        <v>662</v>
      </c>
      <c r="B103" s="784">
        <v>0.111</v>
      </c>
      <c r="C103" s="66">
        <v>9.8000000000000004E-2</v>
      </c>
      <c r="D103" s="785">
        <v>1.3</v>
      </c>
      <c r="E103" s="57" t="s">
        <v>134</v>
      </c>
      <c r="F103" s="721"/>
      <c r="G103" s="106"/>
      <c r="H103" s="769"/>
      <c r="I103" s="769"/>
      <c r="J103" s="721"/>
      <c r="K103" s="721"/>
      <c r="L103" s="721"/>
      <c r="M103" s="721"/>
      <c r="N103" s="721"/>
      <c r="O103" s="721"/>
      <c r="P103" s="721"/>
      <c r="Q103" s="721"/>
      <c r="R103" s="721"/>
      <c r="S103" s="721"/>
    </row>
    <row r="104" spans="1:19" ht="14.85" customHeight="1">
      <c r="A104" s="185"/>
      <c r="B104" s="819"/>
      <c r="C104" s="819"/>
      <c r="D104" s="819"/>
      <c r="E104" s="819"/>
      <c r="F104" s="721"/>
      <c r="G104" s="721"/>
      <c r="H104" s="721"/>
      <c r="I104" s="721"/>
      <c r="J104" s="721"/>
      <c r="K104" s="721"/>
      <c r="L104" s="721"/>
      <c r="M104" s="721"/>
      <c r="N104" s="721"/>
      <c r="O104" s="721"/>
      <c r="P104" s="721"/>
      <c r="Q104" s="721"/>
      <c r="R104" s="721"/>
      <c r="S104" s="721"/>
    </row>
    <row r="106" spans="1:19" ht="14.85" customHeight="1">
      <c r="A106" s="282" t="s">
        <v>82</v>
      </c>
      <c r="B106" s="260"/>
      <c r="C106" s="260"/>
      <c r="D106" s="260"/>
      <c r="E106" s="260"/>
      <c r="F106" s="721"/>
      <c r="G106" s="721"/>
      <c r="H106" s="721"/>
      <c r="I106" s="721"/>
      <c r="J106" s="721"/>
      <c r="K106" s="721"/>
      <c r="L106" s="721"/>
      <c r="M106" s="721"/>
      <c r="N106" s="721"/>
      <c r="O106" s="721"/>
      <c r="P106" s="721"/>
      <c r="Q106" s="721"/>
      <c r="R106" s="721"/>
      <c r="S106" s="721"/>
    </row>
    <row r="107" spans="1:19" ht="14.85" customHeight="1">
      <c r="A107" s="271"/>
      <c r="B107" s="273" t="s">
        <v>35</v>
      </c>
      <c r="C107" s="273" t="s">
        <v>36</v>
      </c>
      <c r="D107" s="274" t="s">
        <v>37</v>
      </c>
      <c r="E107" s="274" t="s">
        <v>44</v>
      </c>
      <c r="F107" s="721"/>
      <c r="G107" s="824"/>
      <c r="H107" s="824"/>
      <c r="I107" s="824"/>
      <c r="J107" s="769"/>
      <c r="K107" s="769"/>
      <c r="L107" s="721"/>
      <c r="M107" s="721"/>
      <c r="N107" s="721"/>
      <c r="O107" s="721"/>
      <c r="P107" s="721"/>
      <c r="Q107" s="721"/>
      <c r="R107" s="721"/>
      <c r="S107" s="721"/>
    </row>
    <row r="108" spans="1:19" ht="14.85" customHeight="1">
      <c r="A108" s="601" t="s">
        <v>83</v>
      </c>
      <c r="B108" s="50">
        <v>1637.0000000000002</v>
      </c>
      <c r="C108" s="51">
        <v>1633.1999999999998</v>
      </c>
      <c r="D108" s="54">
        <v>3.8000000000004093</v>
      </c>
      <c r="E108" s="57">
        <v>2.3267205486164643E-3</v>
      </c>
      <c r="F108" s="721"/>
      <c r="G108" s="721"/>
      <c r="H108" s="721"/>
      <c r="I108" s="721"/>
      <c r="J108" s="769"/>
      <c r="K108" s="769"/>
      <c r="L108" s="769"/>
      <c r="M108" s="721"/>
      <c r="N108" s="721"/>
      <c r="O108" s="721"/>
      <c r="P108" s="721"/>
      <c r="Q108" s="721"/>
      <c r="R108" s="721"/>
      <c r="S108" s="721"/>
    </row>
    <row r="109" spans="1:19" ht="14.85" customHeight="1">
      <c r="A109" s="601" t="s">
        <v>84</v>
      </c>
      <c r="B109" s="50">
        <v>-2.5</v>
      </c>
      <c r="C109" s="51">
        <v>-110.4</v>
      </c>
      <c r="D109" s="54">
        <v>107.9</v>
      </c>
      <c r="E109" s="57">
        <v>-0.97735507246376807</v>
      </c>
      <c r="F109" s="721"/>
      <c r="G109" s="721"/>
      <c r="H109" s="721"/>
      <c r="I109" s="721"/>
      <c r="J109" s="769"/>
      <c r="K109" s="769"/>
      <c r="L109" s="769"/>
      <c r="M109" s="721"/>
      <c r="N109" s="721"/>
      <c r="O109" s="721"/>
      <c r="P109" s="721"/>
      <c r="Q109" s="721"/>
      <c r="R109" s="721"/>
      <c r="S109" s="721"/>
    </row>
    <row r="110" spans="1:19" ht="14.85" customHeight="1">
      <c r="A110" s="602" t="s">
        <v>85</v>
      </c>
      <c r="B110" s="50">
        <v>-346.7</v>
      </c>
      <c r="C110" s="51">
        <v>-205.3</v>
      </c>
      <c r="D110" s="54">
        <v>-141.39999999999998</v>
      </c>
      <c r="E110" s="57">
        <v>0.68874817340477335</v>
      </c>
      <c r="F110" s="721"/>
      <c r="G110" s="721"/>
      <c r="H110" s="18"/>
      <c r="I110" s="721"/>
      <c r="J110" s="769"/>
      <c r="K110" s="769"/>
      <c r="L110" s="769"/>
      <c r="M110" s="721"/>
      <c r="N110" s="721"/>
      <c r="O110" s="721"/>
      <c r="P110" s="721"/>
      <c r="Q110" s="721"/>
      <c r="R110" s="721"/>
      <c r="S110" s="721"/>
    </row>
    <row r="111" spans="1:19" s="18" customFormat="1" ht="14.85" customHeight="1">
      <c r="A111" s="603" t="s">
        <v>86</v>
      </c>
      <c r="B111" s="594">
        <v>1287.8000000000002</v>
      </c>
      <c r="C111" s="595">
        <v>1317.4999999999998</v>
      </c>
      <c r="D111" s="280">
        <v>-29.699999999999591</v>
      </c>
      <c r="E111" s="281">
        <v>-2.2542694497153393E-2</v>
      </c>
      <c r="G111" s="211"/>
      <c r="J111" s="179"/>
      <c r="K111" s="179"/>
      <c r="L111" s="179"/>
      <c r="O111" s="721"/>
      <c r="P111" s="721"/>
      <c r="Q111" s="721"/>
      <c r="R111" s="721"/>
      <c r="S111" s="721"/>
    </row>
    <row r="112" spans="1:19" ht="14.85" customHeight="1">
      <c r="A112" s="284" t="s">
        <v>664</v>
      </c>
      <c r="B112" s="626">
        <v>2.4900000000000002</v>
      </c>
      <c r="C112" s="515">
        <v>2.72</v>
      </c>
      <c r="D112" s="879">
        <v>-0.22999999999999998</v>
      </c>
      <c r="E112" s="57">
        <v>-8.4558823529411756E-2</v>
      </c>
      <c r="F112" s="721"/>
      <c r="G112" s="721"/>
      <c r="H112" s="721"/>
      <c r="I112" s="721"/>
      <c r="J112" s="769"/>
      <c r="K112" s="769"/>
      <c r="L112" s="769"/>
      <c r="M112" s="721"/>
      <c r="N112" s="721"/>
      <c r="O112" s="721"/>
      <c r="P112" s="721"/>
      <c r="Q112" s="721"/>
      <c r="R112" s="721"/>
      <c r="S112" s="721"/>
    </row>
    <row r="113" spans="1:19" ht="14.85" customHeight="1">
      <c r="A113" s="215" t="s">
        <v>663</v>
      </c>
      <c r="B113" s="626">
        <v>2.57</v>
      </c>
      <c r="C113" s="515">
        <v>2.6</v>
      </c>
      <c r="D113" s="879">
        <v>-3.0000000000000249E-2</v>
      </c>
      <c r="E113" s="57">
        <v>-1.1538461538461635E-2</v>
      </c>
      <c r="F113" s="721"/>
      <c r="G113" s="721"/>
      <c r="H113" s="721"/>
      <c r="I113" s="721"/>
      <c r="J113" s="769"/>
      <c r="K113" s="769"/>
      <c r="L113" s="769"/>
      <c r="M113" s="721"/>
      <c r="N113" s="721"/>
      <c r="O113" s="721"/>
      <c r="P113" s="721"/>
      <c r="Q113" s="721"/>
      <c r="R113" s="721"/>
      <c r="S113" s="721"/>
    </row>
    <row r="114" spans="1:19" ht="14.85" customHeight="1">
      <c r="A114" s="215" t="s">
        <v>620</v>
      </c>
      <c r="B114" s="784">
        <v>0.28899999999999998</v>
      </c>
      <c r="C114" s="66">
        <v>0.29399999999999998</v>
      </c>
      <c r="D114" s="786">
        <v>-0.5</v>
      </c>
      <c r="E114" s="57" t="s">
        <v>134</v>
      </c>
      <c r="F114" s="721"/>
      <c r="G114" s="721"/>
      <c r="H114" s="721"/>
      <c r="I114" s="721"/>
      <c r="J114" s="769"/>
      <c r="K114" s="769"/>
      <c r="L114" s="769"/>
      <c r="M114" s="721"/>
      <c r="N114" s="721"/>
      <c r="O114" s="721"/>
      <c r="P114" s="721"/>
      <c r="Q114" s="721"/>
      <c r="R114" s="721"/>
      <c r="S114" s="721"/>
    </row>
    <row r="115" spans="1:19" ht="14.85" customHeight="1">
      <c r="A115" s="825"/>
      <c r="B115" s="819"/>
      <c r="C115" s="819"/>
      <c r="D115" s="819"/>
      <c r="E115" s="819"/>
      <c r="F115" s="721"/>
      <c r="G115" s="721"/>
      <c r="H115" s="721"/>
      <c r="I115" s="721"/>
      <c r="J115" s="721"/>
      <c r="K115" s="721"/>
      <c r="L115" s="721"/>
      <c r="M115" s="721"/>
      <c r="N115" s="721"/>
      <c r="O115" s="721"/>
      <c r="P115" s="721"/>
      <c r="Q115" s="721"/>
      <c r="R115" s="721"/>
      <c r="S115" s="721"/>
    </row>
    <row r="117" spans="1:19" ht="14.85" customHeight="1">
      <c r="A117" s="282" t="s">
        <v>87</v>
      </c>
      <c r="B117" s="260"/>
      <c r="C117" s="260"/>
      <c r="D117" s="260"/>
      <c r="E117" s="260"/>
      <c r="F117" s="721"/>
      <c r="G117" s="721"/>
      <c r="H117" s="721"/>
      <c r="I117" s="721"/>
      <c r="J117" s="721"/>
      <c r="K117" s="769"/>
      <c r="L117" s="769"/>
      <c r="M117" s="721"/>
      <c r="N117" s="721"/>
      <c r="O117" s="721"/>
      <c r="P117" s="721"/>
      <c r="Q117" s="721"/>
      <c r="R117" s="721"/>
      <c r="S117" s="721"/>
    </row>
    <row r="118" spans="1:19" s="18" customFormat="1" ht="14.85" customHeight="1">
      <c r="A118" s="295"/>
      <c r="B118" s="295" t="s">
        <v>621</v>
      </c>
      <c r="C118" s="295" t="s">
        <v>88</v>
      </c>
      <c r="D118" s="295" t="s">
        <v>89</v>
      </c>
      <c r="E118" s="295" t="s">
        <v>90</v>
      </c>
      <c r="F118" s="295" t="s">
        <v>91</v>
      </c>
      <c r="K118" s="179"/>
      <c r="L118" s="179"/>
    </row>
    <row r="119" spans="1:19" ht="14.85" customHeight="1">
      <c r="A119" s="49" t="s">
        <v>92</v>
      </c>
      <c r="B119" s="884">
        <v>905.7</v>
      </c>
      <c r="C119" s="898">
        <v>1.9583333333333355</v>
      </c>
      <c r="D119" s="884">
        <v>4.5277777777777777</v>
      </c>
      <c r="E119" s="894">
        <v>1</v>
      </c>
      <c r="F119" s="859">
        <v>1</v>
      </c>
      <c r="G119" s="721"/>
      <c r="H119" s="721"/>
      <c r="I119" s="721"/>
      <c r="J119" s="721"/>
      <c r="K119" s="721"/>
      <c r="L119" s="769"/>
      <c r="M119" s="721"/>
      <c r="N119" s="721"/>
      <c r="O119" s="721"/>
      <c r="P119" s="721"/>
      <c r="Q119" s="721"/>
      <c r="R119" s="721"/>
      <c r="S119" s="721"/>
    </row>
    <row r="120" spans="1:19" ht="29.4" customHeight="1">
      <c r="A120" s="49" t="s">
        <v>93</v>
      </c>
      <c r="B120" s="884">
        <v>594.50000000000023</v>
      </c>
      <c r="C120" s="898">
        <v>3.1150982788016952</v>
      </c>
      <c r="D120" s="884">
        <v>7.0524010008235871</v>
      </c>
      <c r="E120" s="894">
        <v>0.63564318080740123</v>
      </c>
      <c r="F120" s="859">
        <v>0.86483617860206907</v>
      </c>
      <c r="G120" s="721"/>
      <c r="H120" s="721"/>
      <c r="I120" s="721"/>
      <c r="J120" s="721"/>
      <c r="K120" s="721"/>
      <c r="L120" s="769"/>
      <c r="M120" s="721"/>
      <c r="N120" s="721"/>
      <c r="O120" s="721"/>
      <c r="P120" s="721"/>
      <c r="Q120" s="721"/>
      <c r="R120" s="721"/>
      <c r="S120" s="721"/>
    </row>
    <row r="121" spans="1:19" ht="14.85" customHeight="1">
      <c r="A121" s="49" t="s">
        <v>94</v>
      </c>
      <c r="B121" s="884">
        <v>87.8</v>
      </c>
      <c r="C121" s="898">
        <v>5.6031252177651059</v>
      </c>
      <c r="D121" s="884">
        <v>1.9986077560255828</v>
      </c>
      <c r="E121" s="894">
        <v>0</v>
      </c>
      <c r="F121" s="859">
        <v>1</v>
      </c>
      <c r="G121" s="721"/>
      <c r="H121" s="721"/>
      <c r="I121" s="721"/>
      <c r="J121" s="721"/>
      <c r="K121" s="721"/>
      <c r="L121" s="769"/>
      <c r="M121" s="721"/>
      <c r="N121" s="721"/>
      <c r="O121" s="721"/>
      <c r="P121" s="721"/>
      <c r="Q121" s="721"/>
      <c r="R121" s="721"/>
      <c r="S121" s="721"/>
    </row>
    <row r="122" spans="1:19" ht="14.85" customHeight="1">
      <c r="A122" s="106" t="s">
        <v>95</v>
      </c>
      <c r="B122" s="884">
        <v>49</v>
      </c>
      <c r="C122" s="898">
        <v>0</v>
      </c>
      <c r="D122" s="884">
        <v>5.6476236613972457</v>
      </c>
      <c r="E122" s="894">
        <v>0</v>
      </c>
      <c r="F122" s="859">
        <v>1</v>
      </c>
      <c r="G122" s="721"/>
      <c r="H122" s="721"/>
      <c r="I122" s="721"/>
      <c r="J122" s="721"/>
      <c r="K122" s="721"/>
      <c r="L122" s="721"/>
      <c r="M122" s="721"/>
      <c r="N122" s="721"/>
      <c r="O122" s="721"/>
      <c r="P122" s="721"/>
      <c r="Q122" s="721"/>
      <c r="R122" s="721"/>
      <c r="S122" s="721"/>
    </row>
    <row r="123" spans="1:19" s="18" customFormat="1" ht="14.85" customHeight="1">
      <c r="A123" s="276" t="s">
        <v>96</v>
      </c>
      <c r="B123" s="895">
        <v>1637.0000000000002</v>
      </c>
      <c r="C123" s="899">
        <v>2.615630187831496</v>
      </c>
      <c r="D123" s="895">
        <v>5.0454030127627689</v>
      </c>
      <c r="E123" s="896">
        <v>0.78411110017715335</v>
      </c>
      <c r="F123" s="897">
        <v>0.95091332203966406</v>
      </c>
      <c r="K123" s="179"/>
      <c r="L123" s="179"/>
      <c r="O123" s="721"/>
      <c r="P123" s="721"/>
      <c r="Q123" s="721"/>
      <c r="R123" s="721"/>
      <c r="S123" s="721"/>
    </row>
    <row r="124" spans="1:19" ht="14.85" customHeight="1">
      <c r="A124" s="19" t="s">
        <v>605</v>
      </c>
      <c r="B124" s="187"/>
      <c r="C124" s="187"/>
      <c r="D124" s="187"/>
      <c r="E124" s="187"/>
      <c r="F124" s="721"/>
      <c r="G124" s="721"/>
      <c r="H124" s="721"/>
      <c r="I124" s="721"/>
      <c r="J124" s="721"/>
      <c r="K124" s="721"/>
      <c r="L124" s="721"/>
      <c r="M124" s="721"/>
      <c r="N124" s="721"/>
      <c r="O124" s="721"/>
      <c r="P124" s="721"/>
      <c r="Q124" s="721"/>
      <c r="R124" s="721"/>
      <c r="S124" s="721"/>
    </row>
    <row r="125" spans="1:19" ht="14.85" customHeight="1">
      <c r="A125" s="19"/>
      <c r="B125" s="819"/>
      <c r="C125" s="819"/>
      <c r="D125" s="819"/>
      <c r="E125" s="819"/>
      <c r="F125" s="721"/>
      <c r="H125" s="721"/>
      <c r="I125" s="721"/>
      <c r="J125" s="721"/>
      <c r="K125" s="721"/>
      <c r="L125" s="721"/>
      <c r="M125" s="721"/>
      <c r="N125" s="721"/>
      <c r="O125" s="721"/>
      <c r="P125" s="721"/>
      <c r="Q125" s="721"/>
      <c r="R125" s="721"/>
      <c r="S125" s="721"/>
    </row>
    <row r="126" spans="1:19" ht="14.85" customHeight="1">
      <c r="G126" s="721"/>
    </row>
    <row r="127" spans="1:19" ht="14.85" customHeight="1">
      <c r="A127" s="282" t="s">
        <v>97</v>
      </c>
      <c r="B127" s="260"/>
      <c r="C127" s="260"/>
      <c r="D127" s="260"/>
      <c r="E127" s="260"/>
      <c r="F127" s="721"/>
      <c r="G127" s="721"/>
      <c r="H127" s="721"/>
      <c r="I127" s="721"/>
      <c r="J127" s="721"/>
      <c r="K127" s="721"/>
      <c r="L127" s="721"/>
      <c r="M127" s="721"/>
      <c r="N127" s="721"/>
      <c r="O127" s="721"/>
      <c r="P127" s="721"/>
      <c r="Q127" s="721"/>
      <c r="R127" s="721"/>
      <c r="S127" s="721"/>
    </row>
    <row r="128" spans="1:19" ht="14.85" customHeight="1">
      <c r="A128" s="271"/>
      <c r="B128" s="770" t="s">
        <v>13</v>
      </c>
      <c r="C128" s="771" t="s">
        <v>14</v>
      </c>
      <c r="D128" s="273" t="s">
        <v>37</v>
      </c>
      <c r="E128" s="273" t="s">
        <v>44</v>
      </c>
      <c r="F128" s="721"/>
      <c r="G128" s="721"/>
      <c r="H128" s="721"/>
      <c r="I128" s="721"/>
      <c r="J128" s="721"/>
      <c r="K128" s="769"/>
      <c r="L128" s="721"/>
      <c r="M128" s="721"/>
      <c r="N128" s="721"/>
      <c r="O128" s="721"/>
      <c r="P128" s="721"/>
      <c r="Q128" s="721"/>
      <c r="R128" s="721"/>
      <c r="S128" s="721"/>
    </row>
    <row r="129" spans="1:19" ht="14.85" customHeight="1">
      <c r="A129" s="297" t="s">
        <v>98</v>
      </c>
      <c r="B129" s="787">
        <v>205.3</v>
      </c>
      <c r="C129" s="788">
        <v>694.1</v>
      </c>
      <c r="D129" s="789">
        <v>-488.8</v>
      </c>
      <c r="E129" s="790">
        <v>-0.70422129376170584</v>
      </c>
      <c r="F129" s="721"/>
      <c r="G129" s="721"/>
      <c r="H129" s="721"/>
      <c r="I129" s="721"/>
      <c r="J129" s="721"/>
      <c r="K129" s="769"/>
      <c r="L129" s="721"/>
      <c r="M129" s="721"/>
      <c r="N129" s="823"/>
      <c r="O129" s="823"/>
      <c r="P129" s="823"/>
      <c r="Q129" s="823"/>
      <c r="R129" s="721"/>
      <c r="S129" s="721"/>
    </row>
    <row r="130" spans="1:19" ht="14.85" customHeight="1">
      <c r="A130" s="45" t="s">
        <v>99</v>
      </c>
      <c r="B130" s="50">
        <v>253.6</v>
      </c>
      <c r="C130" s="51">
        <v>364.8</v>
      </c>
      <c r="D130" s="54">
        <v>-111.20000000000002</v>
      </c>
      <c r="E130" s="57">
        <v>-0.30482456140350883</v>
      </c>
      <c r="F130" s="721"/>
      <c r="G130" s="721"/>
      <c r="H130" s="721"/>
      <c r="I130" s="721"/>
      <c r="J130" s="721"/>
      <c r="K130" s="769"/>
      <c r="L130" s="721"/>
      <c r="M130" s="721"/>
      <c r="N130" s="823"/>
      <c r="O130" s="823"/>
      <c r="P130" s="823"/>
      <c r="Q130" s="823"/>
      <c r="R130" s="721"/>
      <c r="S130" s="721"/>
    </row>
    <row r="131" spans="1:19" ht="14.85" customHeight="1">
      <c r="A131" s="49" t="s">
        <v>100</v>
      </c>
      <c r="B131" s="50">
        <v>-98.7</v>
      </c>
      <c r="C131" s="51">
        <v>-129.6</v>
      </c>
      <c r="D131" s="54">
        <v>30.899999999999991</v>
      </c>
      <c r="E131" s="57">
        <v>-0.23842592592592587</v>
      </c>
      <c r="F131" s="721"/>
      <c r="G131" s="721"/>
      <c r="H131" s="721"/>
      <c r="I131" s="721"/>
      <c r="J131" s="721"/>
      <c r="K131" s="769"/>
      <c r="L131" s="721"/>
      <c r="M131" s="721"/>
      <c r="N131" s="823"/>
      <c r="O131" s="823"/>
      <c r="P131" s="823"/>
      <c r="Q131" s="823"/>
      <c r="R131" s="721"/>
      <c r="S131" s="721"/>
    </row>
    <row r="132" spans="1:19" ht="14.85" customHeight="1">
      <c r="A132" s="106" t="s">
        <v>101</v>
      </c>
      <c r="B132" s="50">
        <v>-13.5</v>
      </c>
      <c r="C132" s="51">
        <v>-161.1</v>
      </c>
      <c r="D132" s="54">
        <v>147.6</v>
      </c>
      <c r="E132" s="57">
        <v>-0.91620111731843579</v>
      </c>
      <c r="F132" s="721"/>
      <c r="G132" s="721"/>
      <c r="H132" s="721"/>
      <c r="I132" s="721"/>
      <c r="J132" s="721"/>
      <c r="K132" s="721"/>
      <c r="L132" s="721"/>
      <c r="M132" s="721"/>
      <c r="N132" s="823"/>
      <c r="O132" s="823"/>
      <c r="P132" s="823"/>
      <c r="Q132" s="823"/>
      <c r="R132" s="721"/>
      <c r="S132" s="721"/>
    </row>
    <row r="133" spans="1:19" s="18" customFormat="1" ht="14.85" customHeight="1">
      <c r="A133" s="298" t="s">
        <v>102</v>
      </c>
      <c r="B133" s="594">
        <v>141.39999999999998</v>
      </c>
      <c r="C133" s="595">
        <v>74.100000000000023</v>
      </c>
      <c r="D133" s="280">
        <v>67.299999999999955</v>
      </c>
      <c r="E133" s="281">
        <v>0.90823211875843368</v>
      </c>
      <c r="K133" s="179"/>
      <c r="N133" s="823"/>
      <c r="O133" s="823"/>
      <c r="P133" s="823"/>
      <c r="Q133" s="823"/>
    </row>
    <row r="134" spans="1:19" s="18" customFormat="1" ht="14.85" customHeight="1">
      <c r="A134" s="299" t="s">
        <v>103</v>
      </c>
      <c r="B134" s="594">
        <v>346.7</v>
      </c>
      <c r="C134" s="595">
        <v>768.2</v>
      </c>
      <c r="D134" s="280">
        <v>-421.50000000000006</v>
      </c>
      <c r="E134" s="281">
        <v>-0.54868523821921378</v>
      </c>
      <c r="K134" s="179"/>
      <c r="N134" s="823"/>
      <c r="O134" s="823"/>
      <c r="P134" s="823"/>
      <c r="Q134" s="823"/>
    </row>
    <row r="135" spans="1:19" ht="14.85" customHeight="1">
      <c r="A135" s="240"/>
      <c r="B135" s="819"/>
      <c r="C135" s="819"/>
      <c r="D135" s="819"/>
      <c r="E135" s="819"/>
      <c r="F135" s="721"/>
      <c r="G135" s="721"/>
      <c r="H135" s="721"/>
      <c r="I135" s="721"/>
      <c r="J135" s="721"/>
      <c r="K135" s="721"/>
      <c r="L135" s="721"/>
      <c r="M135" s="721"/>
      <c r="N135" s="721"/>
      <c r="O135" s="721"/>
      <c r="P135" s="721"/>
      <c r="Q135" s="721"/>
      <c r="R135" s="721"/>
      <c r="S135" s="721"/>
    </row>
    <row r="137" spans="1:19" ht="14.85" customHeight="1">
      <c r="A137" s="282" t="s">
        <v>104</v>
      </c>
      <c r="B137" s="260"/>
      <c r="C137" s="260"/>
      <c r="D137" s="260"/>
      <c r="E137" s="260"/>
      <c r="F137" s="721"/>
      <c r="G137" s="721"/>
      <c r="H137" s="721"/>
      <c r="I137" s="721"/>
      <c r="J137" s="769"/>
      <c r="K137" s="721"/>
      <c r="L137" s="721"/>
      <c r="M137" s="721"/>
      <c r="N137" s="721"/>
      <c r="O137" s="721"/>
      <c r="P137" s="721"/>
      <c r="Q137" s="721"/>
      <c r="R137" s="721"/>
      <c r="S137" s="721"/>
    </row>
    <row r="138" spans="1:19" ht="14.85" customHeight="1">
      <c r="A138" s="271"/>
      <c r="B138" s="770" t="s">
        <v>13</v>
      </c>
      <c r="C138" s="771" t="s">
        <v>14</v>
      </c>
      <c r="D138" s="273" t="s">
        <v>37</v>
      </c>
      <c r="E138" s="273" t="s">
        <v>44</v>
      </c>
      <c r="F138" s="721"/>
      <c r="G138" s="721"/>
      <c r="H138" s="721"/>
      <c r="I138" s="721"/>
      <c r="J138" s="721"/>
      <c r="K138" s="721"/>
      <c r="L138" s="721"/>
      <c r="M138" s="721"/>
      <c r="N138" s="721"/>
      <c r="O138" s="721"/>
      <c r="P138" s="721"/>
      <c r="Q138" s="721"/>
      <c r="R138" s="721"/>
      <c r="S138" s="721"/>
    </row>
    <row r="139" spans="1:19" ht="14.85" customHeight="1">
      <c r="A139" s="45" t="s">
        <v>105</v>
      </c>
      <c r="B139" s="50">
        <v>188.9</v>
      </c>
      <c r="C139" s="51">
        <v>195.3</v>
      </c>
      <c r="D139" s="54">
        <v>-6.4000000000000057</v>
      </c>
      <c r="E139" s="57">
        <v>-3.2770097286226346E-2</v>
      </c>
      <c r="F139" s="721"/>
      <c r="G139" s="721"/>
      <c r="H139" s="721"/>
      <c r="I139" s="721"/>
      <c r="J139" s="721"/>
      <c r="K139" s="769"/>
      <c r="L139" s="721"/>
      <c r="M139" s="721"/>
      <c r="N139" s="823"/>
      <c r="O139" s="823"/>
      <c r="P139" s="823"/>
      <c r="Q139" s="823"/>
      <c r="R139" s="721"/>
      <c r="S139" s="721"/>
    </row>
    <row r="140" spans="1:19" ht="14.85" customHeight="1">
      <c r="A140" s="49" t="s">
        <v>106</v>
      </c>
      <c r="B140" s="50">
        <v>-8.6</v>
      </c>
      <c r="C140" s="51">
        <v>-4.2</v>
      </c>
      <c r="D140" s="54">
        <v>-4.3999999999999995</v>
      </c>
      <c r="E140" s="57">
        <v>1.0476190476190474</v>
      </c>
      <c r="F140" s="721"/>
      <c r="G140" s="721"/>
      <c r="H140" s="721"/>
      <c r="I140" s="721"/>
      <c r="J140" s="769"/>
      <c r="K140" s="769"/>
      <c r="L140" s="721"/>
      <c r="M140" s="721"/>
      <c r="N140" s="823"/>
      <c r="O140" s="823"/>
      <c r="P140" s="823"/>
      <c r="Q140" s="823"/>
      <c r="R140" s="721"/>
      <c r="S140" s="721"/>
    </row>
    <row r="141" spans="1:19" ht="14.85" customHeight="1">
      <c r="A141" s="106" t="s">
        <v>107</v>
      </c>
      <c r="B141" s="50">
        <v>-10.8</v>
      </c>
      <c r="C141" s="51">
        <v>-5.8</v>
      </c>
      <c r="D141" s="54">
        <v>-5.0000000000000009</v>
      </c>
      <c r="E141" s="57">
        <v>0.86206896551724155</v>
      </c>
      <c r="F141" s="721"/>
      <c r="G141" s="721"/>
      <c r="H141" s="721"/>
      <c r="I141" s="721"/>
      <c r="J141" s="721"/>
      <c r="K141" s="769"/>
      <c r="L141" s="721"/>
      <c r="M141" s="721"/>
      <c r="N141" s="823"/>
      <c r="O141" s="823"/>
      <c r="P141" s="823"/>
      <c r="Q141" s="823"/>
      <c r="R141" s="721"/>
      <c r="S141" s="721"/>
    </row>
    <row r="142" spans="1:19" s="18" customFormat="1" ht="14.85" customHeight="1">
      <c r="A142" s="276" t="s">
        <v>108</v>
      </c>
      <c r="B142" s="594">
        <v>169.5</v>
      </c>
      <c r="C142" s="595">
        <v>185.3</v>
      </c>
      <c r="D142" s="280">
        <v>-15.800000000000011</v>
      </c>
      <c r="E142" s="281">
        <v>-8.526713437668651E-2</v>
      </c>
      <c r="J142" s="721"/>
      <c r="K142" s="179"/>
      <c r="N142" s="823"/>
      <c r="O142" s="823"/>
      <c r="P142" s="823"/>
      <c r="Q142" s="823"/>
    </row>
    <row r="143" spans="1:19" s="18" customFormat="1" ht="14.85" customHeight="1">
      <c r="A143" s="49" t="s">
        <v>109</v>
      </c>
      <c r="B143" s="50">
        <v>1</v>
      </c>
      <c r="C143" s="51">
        <v>0.2</v>
      </c>
      <c r="D143" s="54">
        <v>0.8</v>
      </c>
      <c r="E143" s="57">
        <v>4</v>
      </c>
      <c r="J143" s="721"/>
      <c r="K143" s="179"/>
      <c r="N143" s="823"/>
      <c r="O143" s="823"/>
      <c r="P143" s="823"/>
      <c r="Q143" s="823"/>
    </row>
    <row r="144" spans="1:19" ht="14.85" customHeight="1">
      <c r="A144" s="45" t="s">
        <v>110</v>
      </c>
      <c r="B144" s="50">
        <v>-209.49999999999997</v>
      </c>
      <c r="C144" s="51">
        <v>-120.79999999999997</v>
      </c>
      <c r="D144" s="54">
        <v>-88.7</v>
      </c>
      <c r="E144" s="57">
        <v>0.73427152317880817</v>
      </c>
      <c r="F144" s="721"/>
      <c r="G144" s="721"/>
      <c r="H144" s="721"/>
      <c r="I144" s="721"/>
      <c r="J144" s="721"/>
      <c r="K144" s="769"/>
      <c r="L144" s="721"/>
      <c r="M144" s="721"/>
      <c r="N144" s="823"/>
      <c r="O144" s="823"/>
      <c r="P144" s="823"/>
      <c r="Q144" s="823"/>
      <c r="R144" s="721"/>
      <c r="S144" s="721"/>
    </row>
    <row r="145" spans="1:19" ht="14.85" customHeight="1">
      <c r="A145" s="49" t="s">
        <v>111</v>
      </c>
      <c r="B145" s="50">
        <v>2.9</v>
      </c>
      <c r="C145" s="51">
        <v>5.2</v>
      </c>
      <c r="D145" s="54">
        <v>-2.3000000000000003</v>
      </c>
      <c r="E145" s="57">
        <v>-0.44230769230769235</v>
      </c>
      <c r="F145" s="721"/>
      <c r="G145" s="721"/>
      <c r="H145" s="721"/>
      <c r="I145" s="721"/>
      <c r="J145" s="721"/>
      <c r="K145" s="769"/>
      <c r="L145" s="721"/>
      <c r="M145" s="721"/>
      <c r="N145" s="823"/>
      <c r="O145" s="823"/>
      <c r="P145" s="823"/>
      <c r="Q145" s="823"/>
      <c r="R145" s="721"/>
      <c r="S145" s="721"/>
    </row>
    <row r="146" spans="1:19" ht="14.85" customHeight="1">
      <c r="A146" s="49" t="s">
        <v>112</v>
      </c>
      <c r="B146" s="50">
        <v>9.6</v>
      </c>
      <c r="C146" s="51">
        <v>9.4</v>
      </c>
      <c r="D146" s="54">
        <v>0.19999999999999929</v>
      </c>
      <c r="E146" s="57">
        <v>2.1276595744680774E-2</v>
      </c>
      <c r="F146" s="721"/>
      <c r="G146" s="721"/>
      <c r="H146" s="721"/>
      <c r="I146" s="721"/>
      <c r="J146" s="721"/>
      <c r="K146" s="769"/>
      <c r="L146" s="721"/>
      <c r="M146" s="721"/>
      <c r="N146" s="823"/>
      <c r="O146" s="823"/>
      <c r="P146" s="823"/>
      <c r="Q146" s="823"/>
      <c r="R146" s="721"/>
      <c r="S146" s="721"/>
    </row>
    <row r="147" spans="1:19" ht="14.85" customHeight="1">
      <c r="A147" s="49" t="s">
        <v>113</v>
      </c>
      <c r="B147" s="50">
        <v>0.7</v>
      </c>
      <c r="C147" s="51">
        <v>0.2</v>
      </c>
      <c r="D147" s="54">
        <v>0.49999999999999994</v>
      </c>
      <c r="E147" s="57">
        <v>2.4999999999999996</v>
      </c>
      <c r="F147" s="721"/>
      <c r="G147" s="721"/>
      <c r="H147" s="721"/>
      <c r="I147" s="721"/>
      <c r="J147" s="721"/>
      <c r="K147" s="769"/>
      <c r="L147" s="721"/>
      <c r="M147" s="721"/>
      <c r="N147" s="823"/>
      <c r="O147" s="823"/>
      <c r="P147" s="823"/>
      <c r="Q147" s="823"/>
      <c r="R147" s="721"/>
      <c r="S147" s="721"/>
    </row>
    <row r="148" spans="1:19" ht="14.85" customHeight="1">
      <c r="A148" s="106" t="s">
        <v>114</v>
      </c>
      <c r="B148" s="50">
        <v>30.8</v>
      </c>
      <c r="C148" s="51">
        <v>128.5</v>
      </c>
      <c r="D148" s="54">
        <v>-97.7</v>
      </c>
      <c r="E148" s="57">
        <v>-0.76031128404669268</v>
      </c>
      <c r="F148" s="721"/>
      <c r="G148" s="721"/>
      <c r="H148" s="721"/>
      <c r="I148" s="721"/>
      <c r="J148" s="721"/>
      <c r="K148" s="721"/>
      <c r="L148" s="721"/>
      <c r="M148" s="721"/>
      <c r="N148" s="823"/>
      <c r="O148" s="823"/>
      <c r="P148" s="823"/>
      <c r="Q148" s="823"/>
      <c r="R148" s="721"/>
      <c r="S148" s="721"/>
    </row>
    <row r="149" spans="1:19" ht="14.85" customHeight="1">
      <c r="A149" s="276" t="s">
        <v>115</v>
      </c>
      <c r="B149" s="594">
        <v>5.0000000000000284</v>
      </c>
      <c r="C149" s="595">
        <v>208.00000000000006</v>
      </c>
      <c r="D149" s="280">
        <v>-203.00000000000003</v>
      </c>
      <c r="E149" s="281">
        <v>-0.97596153846153832</v>
      </c>
      <c r="F149" s="721"/>
      <c r="G149" s="721"/>
      <c r="H149" s="721"/>
      <c r="I149" s="721"/>
      <c r="J149" s="721"/>
      <c r="K149" s="769"/>
      <c r="L149" s="721"/>
      <c r="M149" s="721"/>
      <c r="N149" s="823"/>
      <c r="O149" s="823"/>
      <c r="P149" s="823"/>
      <c r="Q149" s="823"/>
      <c r="R149" s="721"/>
      <c r="S149" s="721"/>
    </row>
    <row r="150" spans="1:19" ht="14.85" customHeight="1">
      <c r="A150" s="142" t="s">
        <v>607</v>
      </c>
      <c r="B150" s="819"/>
      <c r="C150" s="819"/>
      <c r="D150" s="819"/>
      <c r="E150" s="819"/>
      <c r="F150" s="721"/>
      <c r="G150" s="721"/>
      <c r="H150" s="721"/>
      <c r="I150" s="721"/>
      <c r="J150" s="721"/>
      <c r="K150" s="721"/>
      <c r="L150" s="721"/>
      <c r="M150" s="721"/>
      <c r="N150" s="721"/>
      <c r="O150" s="721"/>
      <c r="P150" s="721"/>
      <c r="Q150" s="721"/>
      <c r="R150" s="721"/>
      <c r="S150" s="721"/>
    </row>
    <row r="151" spans="1:19" ht="14.85" customHeight="1">
      <c r="A151" s="19"/>
      <c r="B151" s="819"/>
      <c r="C151" s="819"/>
      <c r="D151" s="819"/>
      <c r="E151" s="819"/>
      <c r="F151" s="721"/>
      <c r="G151" s="721"/>
      <c r="H151" s="721"/>
      <c r="I151" s="721"/>
      <c r="J151" s="721"/>
      <c r="K151" s="721"/>
      <c r="L151" s="721"/>
      <c r="M151" s="721"/>
      <c r="N151" s="721"/>
      <c r="O151" s="721"/>
      <c r="P151" s="721"/>
      <c r="Q151" s="721"/>
      <c r="R151" s="721"/>
      <c r="S151" s="721"/>
    </row>
    <row r="153" spans="1:19" ht="13.2">
      <c r="A153" s="36" t="s">
        <v>116</v>
      </c>
      <c r="B153" s="819"/>
      <c r="C153" s="819"/>
      <c r="D153" s="819"/>
      <c r="E153" s="819"/>
      <c r="F153" s="721"/>
      <c r="G153" s="721"/>
      <c r="H153" s="721"/>
      <c r="I153" s="721"/>
      <c r="J153" s="721"/>
      <c r="K153" s="721"/>
      <c r="L153" s="721"/>
      <c r="M153" s="721"/>
      <c r="N153" s="721"/>
      <c r="O153" s="721"/>
      <c r="P153" s="721"/>
      <c r="Q153" s="721"/>
      <c r="R153" s="721"/>
      <c r="S153" s="721"/>
    </row>
    <row r="154" spans="1:19" ht="14.85" customHeight="1">
      <c r="A154" s="821"/>
      <c r="B154" s="819"/>
      <c r="C154" s="819"/>
      <c r="D154" s="819"/>
      <c r="E154" s="819"/>
      <c r="F154" s="721"/>
      <c r="G154" s="721"/>
      <c r="H154" s="721"/>
      <c r="I154" s="721"/>
      <c r="J154" s="821"/>
      <c r="K154" s="721"/>
      <c r="L154" s="721"/>
      <c r="M154" s="721"/>
      <c r="N154" s="721"/>
      <c r="O154" s="721"/>
      <c r="P154" s="721"/>
      <c r="Q154" s="721"/>
      <c r="R154" s="721"/>
      <c r="S154" s="721"/>
    </row>
  </sheetData>
  <mergeCells count="4">
    <mergeCell ref="A2:E2"/>
    <mergeCell ref="A24:E24"/>
    <mergeCell ref="B6:E6"/>
    <mergeCell ref="F6:I6"/>
  </mergeCells>
  <phoneticPr fontId="13"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E9548-7F11-475B-BB67-6FE8C3ACC011}">
  <dimension ref="A1:AH65"/>
  <sheetViews>
    <sheetView zoomScaleNormal="100" workbookViewId="0"/>
  </sheetViews>
  <sheetFormatPr defaultColWidth="9.109375" defaultRowHeight="14.85" customHeight="1"/>
  <cols>
    <col min="1" max="1" width="55.5546875" style="17" customWidth="1"/>
    <col min="2" max="9" width="13.33203125" style="4" customWidth="1"/>
    <col min="10" max="10" width="9.109375" style="4"/>
    <col min="11" max="11" width="88.5546875" style="4" customWidth="1"/>
    <col min="12" max="16384" width="9.109375" style="4"/>
  </cols>
  <sheetData>
    <row r="1" spans="1:34" ht="39.9" customHeight="1">
      <c r="A1" s="36" t="s">
        <v>11</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row>
    <row r="2" spans="1:34" ht="39.9" customHeight="1" thickBot="1">
      <c r="A2" s="969" t="s">
        <v>672</v>
      </c>
      <c r="B2" s="969"/>
      <c r="C2" s="969"/>
      <c r="D2" s="969"/>
      <c r="E2" s="969"/>
      <c r="F2" s="969"/>
      <c r="G2" s="970"/>
      <c r="H2" s="970"/>
      <c r="I2" s="970"/>
      <c r="J2" s="721"/>
    </row>
    <row r="3" spans="1:34" ht="14.85" customHeight="1">
      <c r="A3" s="16"/>
      <c r="B3" s="5"/>
      <c r="C3" s="5"/>
      <c r="D3" s="5"/>
      <c r="E3" s="5"/>
      <c r="F3" s="5"/>
      <c r="G3" s="3"/>
      <c r="H3" s="721"/>
      <c r="I3" s="721"/>
      <c r="J3" s="721"/>
    </row>
    <row r="4" spans="1:34" ht="39.6">
      <c r="A4" s="300"/>
      <c r="B4" s="271" t="s">
        <v>596</v>
      </c>
      <c r="C4" s="271" t="s">
        <v>40</v>
      </c>
      <c r="D4" s="271" t="s">
        <v>41</v>
      </c>
      <c r="E4" s="271" t="s">
        <v>39</v>
      </c>
      <c r="F4" s="347" t="s">
        <v>42</v>
      </c>
      <c r="G4" s="271" t="s">
        <v>117</v>
      </c>
      <c r="H4" s="271" t="s">
        <v>118</v>
      </c>
      <c r="I4" s="271" t="s">
        <v>119</v>
      </c>
      <c r="J4" s="721"/>
    </row>
    <row r="5" spans="1:34" ht="14.85" customHeight="1">
      <c r="A5" s="302" t="s">
        <v>13</v>
      </c>
      <c r="B5" s="304"/>
      <c r="C5" s="304"/>
      <c r="D5" s="304"/>
      <c r="E5" s="304"/>
      <c r="F5" s="304"/>
      <c r="G5" s="303"/>
      <c r="H5" s="303"/>
      <c r="I5" s="304"/>
      <c r="J5" s="721"/>
    </row>
    <row r="6" spans="1:34" s="18" customFormat="1" ht="14.85" customHeight="1">
      <c r="A6" s="59" t="s">
        <v>19</v>
      </c>
      <c r="B6" s="695">
        <v>114.1</v>
      </c>
      <c r="C6" s="695">
        <v>206.3</v>
      </c>
      <c r="D6" s="695">
        <v>44.6</v>
      </c>
      <c r="E6" s="695">
        <v>337.9</v>
      </c>
      <c r="F6" s="695">
        <v>-56.6</v>
      </c>
      <c r="G6" s="696">
        <v>646.29999999999995</v>
      </c>
      <c r="H6" s="695">
        <v>7.2</v>
      </c>
      <c r="I6" s="696">
        <v>653.5</v>
      </c>
      <c r="J6" s="721"/>
      <c r="K6" s="4"/>
      <c r="L6" s="4"/>
      <c r="M6" s="4"/>
      <c r="N6" s="4"/>
      <c r="O6" s="4"/>
      <c r="P6" s="4"/>
      <c r="Q6" s="4"/>
      <c r="R6" s="4"/>
      <c r="S6" s="4"/>
      <c r="T6" s="4"/>
      <c r="U6" s="4"/>
      <c r="V6" s="4"/>
      <c r="W6" s="4"/>
      <c r="X6" s="4"/>
      <c r="Y6" s="4"/>
      <c r="Z6" s="4"/>
      <c r="AA6" s="4"/>
      <c r="AB6" s="4"/>
      <c r="AC6" s="826"/>
      <c r="AD6" s="826"/>
      <c r="AE6" s="826"/>
      <c r="AF6" s="826"/>
      <c r="AG6" s="826"/>
      <c r="AH6" s="826"/>
    </row>
    <row r="7" spans="1:34" ht="14.85" customHeight="1">
      <c r="A7" s="49" t="s">
        <v>120</v>
      </c>
      <c r="B7" s="697">
        <v>-22.5</v>
      </c>
      <c r="C7" s="697">
        <v>-97.6</v>
      </c>
      <c r="D7" s="697">
        <v>-19.100000000000001</v>
      </c>
      <c r="E7" s="697">
        <v>-310.5</v>
      </c>
      <c r="F7" s="697">
        <v>56.6</v>
      </c>
      <c r="G7" s="698">
        <v>-393.1</v>
      </c>
      <c r="H7" s="697">
        <v>0</v>
      </c>
      <c r="I7" s="698">
        <v>-393.1</v>
      </c>
      <c r="J7" s="721"/>
      <c r="AC7" s="826"/>
      <c r="AD7" s="826"/>
      <c r="AE7" s="826"/>
      <c r="AF7" s="826"/>
      <c r="AG7" s="826"/>
      <c r="AH7" s="826"/>
    </row>
    <row r="8" spans="1:34" ht="14.85" customHeight="1">
      <c r="A8" s="49" t="s">
        <v>122</v>
      </c>
      <c r="B8" s="697">
        <v>-5.5</v>
      </c>
      <c r="C8" s="697">
        <v>-20.100000000000001</v>
      </c>
      <c r="D8" s="697">
        <v>-3</v>
      </c>
      <c r="E8" s="697">
        <v>-4.7</v>
      </c>
      <c r="F8" s="697">
        <v>-4.9000000000000004</v>
      </c>
      <c r="G8" s="698">
        <v>-38.200000000000003</v>
      </c>
      <c r="H8" s="697">
        <v>0</v>
      </c>
      <c r="I8" s="698">
        <v>-38.200000000000003</v>
      </c>
      <c r="J8" s="721"/>
      <c r="AC8" s="826"/>
      <c r="AD8" s="826"/>
      <c r="AE8" s="826"/>
      <c r="AF8" s="826"/>
      <c r="AG8" s="826"/>
      <c r="AH8" s="826"/>
    </row>
    <row r="9" spans="1:34" ht="14.85" customHeight="1">
      <c r="A9" s="49" t="s">
        <v>123</v>
      </c>
      <c r="B9" s="697">
        <v>-2.7</v>
      </c>
      <c r="C9" s="697">
        <v>-10</v>
      </c>
      <c r="D9" s="697">
        <v>-1.2</v>
      </c>
      <c r="E9" s="697">
        <v>0</v>
      </c>
      <c r="F9" s="697">
        <v>-0.1</v>
      </c>
      <c r="G9" s="698">
        <v>-14</v>
      </c>
      <c r="H9" s="697">
        <v>0</v>
      </c>
      <c r="I9" s="698">
        <v>-14</v>
      </c>
      <c r="J9" s="721"/>
      <c r="AC9" s="826"/>
      <c r="AD9" s="826"/>
      <c r="AE9" s="826"/>
      <c r="AF9" s="826"/>
      <c r="AG9" s="826"/>
      <c r="AH9" s="826"/>
    </row>
    <row r="10" spans="1:34" ht="14.85" customHeight="1">
      <c r="A10" s="283" t="s">
        <v>125</v>
      </c>
      <c r="B10" s="699">
        <v>-6.3</v>
      </c>
      <c r="C10" s="699">
        <v>-13.1</v>
      </c>
      <c r="D10" s="699">
        <v>-1.3</v>
      </c>
      <c r="E10" s="699">
        <v>-5.3</v>
      </c>
      <c r="F10" s="699">
        <v>6.7</v>
      </c>
      <c r="G10" s="700">
        <v>-19.3</v>
      </c>
      <c r="H10" s="699">
        <v>0</v>
      </c>
      <c r="I10" s="700">
        <v>-19.3</v>
      </c>
      <c r="J10" s="721"/>
      <c r="AC10" s="826"/>
      <c r="AD10" s="826"/>
      <c r="AE10" s="826"/>
      <c r="AF10" s="826"/>
      <c r="AG10" s="826"/>
      <c r="AH10" s="826"/>
    </row>
    <row r="11" spans="1:34" s="18" customFormat="1" ht="14.85" customHeight="1">
      <c r="A11" s="59" t="s">
        <v>130</v>
      </c>
      <c r="B11" s="695">
        <v>77.099999999999994</v>
      </c>
      <c r="C11" s="695">
        <v>65.5</v>
      </c>
      <c r="D11" s="695">
        <v>20</v>
      </c>
      <c r="E11" s="695">
        <v>17.399999999999999</v>
      </c>
      <c r="F11" s="695">
        <v>1.7</v>
      </c>
      <c r="G11" s="696">
        <v>181.7</v>
      </c>
      <c r="H11" s="695">
        <v>7.2</v>
      </c>
      <c r="I11" s="696">
        <v>188.9</v>
      </c>
      <c r="J11" s="721"/>
      <c r="K11" s="4"/>
      <c r="L11" s="4"/>
      <c r="M11" s="4"/>
      <c r="N11" s="4"/>
      <c r="O11" s="4"/>
      <c r="P11" s="4"/>
      <c r="Q11" s="4"/>
      <c r="R11" s="4"/>
      <c r="S11" s="4"/>
      <c r="T11" s="4"/>
      <c r="U11" s="4"/>
      <c r="V11" s="4"/>
      <c r="W11" s="4"/>
      <c r="X11" s="4"/>
      <c r="Y11" s="4"/>
      <c r="Z11" s="4"/>
      <c r="AA11" s="4"/>
      <c r="AB11" s="4"/>
      <c r="AC11" s="826"/>
      <c r="AD11" s="826"/>
      <c r="AE11" s="826"/>
      <c r="AF11" s="826"/>
      <c r="AG11" s="826"/>
      <c r="AH11" s="826"/>
    </row>
    <row r="12" spans="1:34" ht="14.85" customHeight="1">
      <c r="A12" s="49" t="s">
        <v>126</v>
      </c>
      <c r="B12" s="697">
        <v>-9.6</v>
      </c>
      <c r="C12" s="697">
        <v>-25.5</v>
      </c>
      <c r="D12" s="697">
        <v>-2.9</v>
      </c>
      <c r="E12" s="697">
        <v>-0.6</v>
      </c>
      <c r="F12" s="697">
        <v>-2.2999999999999998</v>
      </c>
      <c r="G12" s="698">
        <v>-40.9</v>
      </c>
      <c r="H12" s="697">
        <v>0</v>
      </c>
      <c r="I12" s="698">
        <v>-40.9</v>
      </c>
      <c r="J12" s="721"/>
      <c r="AC12" s="826"/>
      <c r="AD12" s="826"/>
      <c r="AE12" s="826"/>
      <c r="AF12" s="826"/>
      <c r="AG12" s="826"/>
      <c r="AH12" s="826"/>
    </row>
    <row r="13" spans="1:34" ht="26.4">
      <c r="A13" s="283" t="s">
        <v>127</v>
      </c>
      <c r="B13" s="699">
        <v>-0.1</v>
      </c>
      <c r="C13" s="699">
        <v>-0.4</v>
      </c>
      <c r="D13" s="699">
        <v>0</v>
      </c>
      <c r="E13" s="699">
        <v>0</v>
      </c>
      <c r="F13" s="699">
        <v>0</v>
      </c>
      <c r="G13" s="700">
        <v>-0.5</v>
      </c>
      <c r="H13" s="699">
        <v>0</v>
      </c>
      <c r="I13" s="700">
        <v>-0.5</v>
      </c>
      <c r="J13" s="721"/>
      <c r="AC13" s="826"/>
      <c r="AD13" s="826"/>
      <c r="AE13" s="826"/>
      <c r="AF13" s="826"/>
      <c r="AG13" s="826"/>
      <c r="AH13" s="826"/>
    </row>
    <row r="14" spans="1:34" s="18" customFormat="1" ht="14.85" customHeight="1">
      <c r="A14" s="59" t="s">
        <v>131</v>
      </c>
      <c r="B14" s="695">
        <v>67.400000000000006</v>
      </c>
      <c r="C14" s="695">
        <v>39.6</v>
      </c>
      <c r="D14" s="695">
        <v>17.100000000000001</v>
      </c>
      <c r="E14" s="695">
        <v>16.8</v>
      </c>
      <c r="F14" s="695">
        <v>-0.6</v>
      </c>
      <c r="G14" s="696">
        <v>140.30000000000001</v>
      </c>
      <c r="H14" s="695">
        <v>7.2</v>
      </c>
      <c r="I14" s="696">
        <v>147.5</v>
      </c>
      <c r="J14" s="721"/>
      <c r="K14" s="4"/>
      <c r="L14" s="4"/>
      <c r="M14" s="4"/>
      <c r="N14" s="4"/>
      <c r="O14" s="4"/>
      <c r="P14" s="4"/>
      <c r="Q14" s="4"/>
      <c r="R14" s="4"/>
      <c r="S14" s="4"/>
      <c r="T14" s="4"/>
      <c r="U14" s="4"/>
      <c r="V14" s="4"/>
      <c r="W14" s="4"/>
      <c r="X14" s="4"/>
      <c r="Y14" s="4"/>
      <c r="Z14" s="4"/>
      <c r="AA14" s="4"/>
      <c r="AB14" s="4"/>
      <c r="AC14" s="826"/>
      <c r="AD14" s="826"/>
      <c r="AE14" s="826"/>
      <c r="AF14" s="826"/>
      <c r="AG14" s="826"/>
      <c r="AH14" s="826"/>
    </row>
    <row r="15" spans="1:34" ht="14.85" customHeight="1">
      <c r="A15" s="49" t="s">
        <v>30</v>
      </c>
      <c r="B15" s="72"/>
      <c r="C15" s="72"/>
      <c r="D15" s="73"/>
      <c r="E15" s="72"/>
      <c r="F15" s="72"/>
      <c r="G15" s="698">
        <v>-8.1999999999999993</v>
      </c>
      <c r="H15" s="697">
        <v>0</v>
      </c>
      <c r="I15" s="698">
        <v>-8.1999999999999993</v>
      </c>
      <c r="J15" s="721"/>
      <c r="AC15" s="826"/>
      <c r="AD15" s="826"/>
      <c r="AE15" s="826"/>
      <c r="AF15" s="826"/>
      <c r="AG15" s="826"/>
      <c r="AH15" s="826"/>
    </row>
    <row r="16" spans="1:34" ht="14.85" customHeight="1">
      <c r="A16" s="65" t="s">
        <v>128</v>
      </c>
      <c r="B16" s="74"/>
      <c r="C16" s="74"/>
      <c r="D16" s="75"/>
      <c r="E16" s="74"/>
      <c r="F16" s="74"/>
      <c r="G16" s="700">
        <v>-19.5</v>
      </c>
      <c r="H16" s="699">
        <v>-1.1000000000000001</v>
      </c>
      <c r="I16" s="700">
        <v>-20.6</v>
      </c>
      <c r="J16" s="721"/>
      <c r="AC16" s="826"/>
      <c r="AD16" s="826"/>
      <c r="AE16" s="826"/>
      <c r="AF16" s="826"/>
      <c r="AG16" s="826"/>
      <c r="AH16" s="826"/>
    </row>
    <row r="17" spans="1:34" s="18" customFormat="1" ht="14.85" customHeight="1">
      <c r="A17" s="276" t="s">
        <v>32</v>
      </c>
      <c r="B17" s="296"/>
      <c r="C17" s="296"/>
      <c r="D17" s="305"/>
      <c r="E17" s="306"/>
      <c r="F17" s="296"/>
      <c r="G17" s="696">
        <v>112.6</v>
      </c>
      <c r="H17" s="695">
        <v>6.1</v>
      </c>
      <c r="I17" s="696">
        <v>118.7</v>
      </c>
      <c r="J17" s="721"/>
      <c r="K17" s="4"/>
      <c r="L17" s="4"/>
      <c r="M17" s="4"/>
      <c r="N17" s="4"/>
      <c r="O17" s="4"/>
      <c r="P17" s="4"/>
      <c r="Q17" s="4"/>
      <c r="R17" s="4"/>
      <c r="S17" s="4"/>
      <c r="T17" s="4"/>
      <c r="U17" s="4"/>
      <c r="V17" s="4"/>
      <c r="W17" s="4"/>
      <c r="X17" s="4"/>
      <c r="Y17" s="4"/>
      <c r="Z17" s="4"/>
      <c r="AA17" s="4"/>
      <c r="AB17" s="4"/>
      <c r="AC17" s="826"/>
      <c r="AD17" s="826"/>
      <c r="AE17" s="826"/>
      <c r="AF17" s="826"/>
      <c r="AG17" s="826"/>
      <c r="AH17" s="826"/>
    </row>
    <row r="18" spans="1:34" s="18" customFormat="1" ht="14.85" customHeight="1">
      <c r="A18" s="276" t="s">
        <v>110</v>
      </c>
      <c r="B18" s="296">
        <v>138.9</v>
      </c>
      <c r="C18" s="296">
        <v>63.7</v>
      </c>
      <c r="D18" s="305">
        <v>0.2</v>
      </c>
      <c r="E18" s="296">
        <v>2.6</v>
      </c>
      <c r="F18" s="296">
        <v>4.0999999999999996</v>
      </c>
      <c r="G18" s="701">
        <v>209.5</v>
      </c>
      <c r="H18" s="702">
        <v>0</v>
      </c>
      <c r="I18" s="701">
        <v>209.5</v>
      </c>
      <c r="K18" s="4"/>
      <c r="L18" s="4"/>
      <c r="M18" s="4"/>
      <c r="N18" s="4"/>
      <c r="O18" s="4"/>
      <c r="P18" s="4"/>
      <c r="Q18" s="4"/>
      <c r="R18" s="4"/>
      <c r="S18" s="4"/>
      <c r="T18" s="4"/>
      <c r="U18" s="4"/>
      <c r="V18" s="4"/>
      <c r="W18" s="4"/>
      <c r="X18" s="4"/>
      <c r="Y18" s="4"/>
      <c r="Z18" s="4"/>
      <c r="AA18" s="4"/>
      <c r="AB18" s="4"/>
      <c r="AC18" s="826"/>
      <c r="AD18" s="826"/>
      <c r="AE18" s="826"/>
      <c r="AF18" s="826"/>
      <c r="AG18" s="826"/>
      <c r="AH18" s="826"/>
    </row>
    <row r="19" spans="1:34" ht="14.85" customHeight="1">
      <c r="A19" s="302" t="s">
        <v>14</v>
      </c>
      <c r="B19" s="304"/>
      <c r="C19" s="304"/>
      <c r="D19" s="304"/>
      <c r="E19" s="304"/>
      <c r="F19" s="304"/>
      <c r="G19" s="303"/>
      <c r="H19" s="303"/>
      <c r="I19" s="304"/>
      <c r="J19" s="721"/>
    </row>
    <row r="20" spans="1:34" s="18" customFormat="1" ht="14.85" customHeight="1">
      <c r="A20" s="59" t="s">
        <v>19</v>
      </c>
      <c r="B20" s="695">
        <v>99.6</v>
      </c>
      <c r="C20" s="695">
        <v>121.9</v>
      </c>
      <c r="D20" s="695">
        <v>14.5</v>
      </c>
      <c r="E20" s="695">
        <v>679.9</v>
      </c>
      <c r="F20" s="695">
        <v>-32.9</v>
      </c>
      <c r="G20" s="696">
        <v>883</v>
      </c>
      <c r="H20" s="695">
        <v>45.3</v>
      </c>
      <c r="I20" s="696">
        <v>928.3</v>
      </c>
      <c r="J20" s="721"/>
      <c r="K20" s="4"/>
      <c r="L20" s="4"/>
      <c r="M20" s="4"/>
      <c r="N20" s="4"/>
      <c r="O20" s="4"/>
      <c r="P20" s="4"/>
      <c r="Q20" s="4"/>
      <c r="R20" s="4"/>
      <c r="S20" s="4"/>
      <c r="T20" s="4"/>
      <c r="U20" s="4"/>
      <c r="V20" s="4"/>
      <c r="W20" s="4"/>
      <c r="X20" s="4"/>
      <c r="Y20" s="4"/>
      <c r="Z20" s="4"/>
      <c r="AA20" s="4"/>
      <c r="AB20" s="4"/>
    </row>
    <row r="21" spans="1:34" ht="14.85" customHeight="1">
      <c r="A21" s="49" t="s">
        <v>129</v>
      </c>
      <c r="B21" s="697">
        <v>-20.100000000000001</v>
      </c>
      <c r="C21" s="697">
        <v>-40.5</v>
      </c>
      <c r="D21" s="697">
        <v>18.399999999999999</v>
      </c>
      <c r="E21" s="697">
        <v>-668.7</v>
      </c>
      <c r="F21" s="697">
        <v>33.1</v>
      </c>
      <c r="G21" s="698">
        <v>-677.8</v>
      </c>
      <c r="H21" s="697">
        <v>0</v>
      </c>
      <c r="I21" s="698">
        <v>-677.8</v>
      </c>
      <c r="J21" s="721"/>
    </row>
    <row r="22" spans="1:34" ht="14.85" customHeight="1">
      <c r="A22" s="49" t="s">
        <v>122</v>
      </c>
      <c r="B22" s="697">
        <v>-3.8</v>
      </c>
      <c r="C22" s="697">
        <v>-16.100000000000001</v>
      </c>
      <c r="D22" s="697">
        <v>-2.2999999999999998</v>
      </c>
      <c r="E22" s="697">
        <v>-3.6</v>
      </c>
      <c r="F22" s="697">
        <v>-4.5</v>
      </c>
      <c r="G22" s="698">
        <v>-30.3</v>
      </c>
      <c r="H22" s="697">
        <v>0</v>
      </c>
      <c r="I22" s="698">
        <v>-30.3</v>
      </c>
      <c r="J22" s="721"/>
    </row>
    <row r="23" spans="1:34" ht="14.85" customHeight="1">
      <c r="A23" s="49" t="s">
        <v>123</v>
      </c>
      <c r="B23" s="697">
        <v>-1.4</v>
      </c>
      <c r="C23" s="697">
        <v>-6.3</v>
      </c>
      <c r="D23" s="697">
        <v>-0.8</v>
      </c>
      <c r="E23" s="697">
        <v>0</v>
      </c>
      <c r="F23" s="697">
        <v>0</v>
      </c>
      <c r="G23" s="698">
        <v>-8.5</v>
      </c>
      <c r="H23" s="697">
        <v>0</v>
      </c>
      <c r="I23" s="698">
        <v>-8.5</v>
      </c>
      <c r="J23" s="721"/>
    </row>
    <row r="24" spans="1:34" ht="14.85" customHeight="1">
      <c r="A24" s="283" t="s">
        <v>125</v>
      </c>
      <c r="B24" s="699">
        <v>-4.3</v>
      </c>
      <c r="C24" s="699">
        <v>-10.3</v>
      </c>
      <c r="D24" s="699">
        <v>-1.2</v>
      </c>
      <c r="E24" s="699">
        <v>-6.7</v>
      </c>
      <c r="F24" s="699">
        <v>6.2</v>
      </c>
      <c r="G24" s="700">
        <v>-16.399999999999999</v>
      </c>
      <c r="H24" s="699">
        <v>0</v>
      </c>
      <c r="I24" s="700">
        <v>-16.399999999999999</v>
      </c>
      <c r="J24" s="721"/>
    </row>
    <row r="25" spans="1:34" s="18" customFormat="1" ht="14.85" customHeight="1">
      <c r="A25" s="59" t="s">
        <v>130</v>
      </c>
      <c r="B25" s="695">
        <v>70</v>
      </c>
      <c r="C25" s="695">
        <v>48.7</v>
      </c>
      <c r="D25" s="695">
        <v>28.6</v>
      </c>
      <c r="E25" s="695">
        <v>0.9</v>
      </c>
      <c r="F25" s="695">
        <v>1.7</v>
      </c>
      <c r="G25" s="696">
        <v>149.9</v>
      </c>
      <c r="H25" s="695">
        <v>45.3</v>
      </c>
      <c r="I25" s="696">
        <v>195.3</v>
      </c>
      <c r="J25" s="721"/>
      <c r="K25" s="4"/>
      <c r="L25" s="4"/>
      <c r="M25" s="4"/>
      <c r="N25" s="4"/>
      <c r="O25" s="4"/>
      <c r="P25" s="4"/>
      <c r="Q25" s="4"/>
      <c r="R25" s="4"/>
      <c r="S25" s="4"/>
      <c r="T25" s="4"/>
      <c r="U25" s="4"/>
      <c r="V25" s="4"/>
      <c r="W25" s="4"/>
      <c r="X25" s="4"/>
      <c r="Y25" s="4"/>
      <c r="Z25" s="4"/>
      <c r="AA25" s="4"/>
      <c r="AB25" s="4"/>
    </row>
    <row r="26" spans="1:34" ht="14.85" customHeight="1">
      <c r="A26" s="49" t="s">
        <v>27</v>
      </c>
      <c r="B26" s="697">
        <v>-7.1</v>
      </c>
      <c r="C26" s="697">
        <v>-25.1</v>
      </c>
      <c r="D26" s="697">
        <v>-3</v>
      </c>
      <c r="E26" s="697">
        <v>-0.8</v>
      </c>
      <c r="F26" s="697">
        <v>-1.5</v>
      </c>
      <c r="G26" s="698">
        <v>-37.5</v>
      </c>
      <c r="H26" s="697">
        <v>0</v>
      </c>
      <c r="I26" s="698">
        <v>-37.5</v>
      </c>
      <c r="J26" s="721"/>
    </row>
    <row r="27" spans="1:34" ht="26.4">
      <c r="A27" s="283" t="s">
        <v>127</v>
      </c>
      <c r="B27" s="699">
        <v>0</v>
      </c>
      <c r="C27" s="699">
        <v>-1.2</v>
      </c>
      <c r="D27" s="699">
        <v>0</v>
      </c>
      <c r="E27" s="699">
        <v>0</v>
      </c>
      <c r="F27" s="699">
        <v>0</v>
      </c>
      <c r="G27" s="700">
        <v>-1.2</v>
      </c>
      <c r="H27" s="699">
        <v>0</v>
      </c>
      <c r="I27" s="700">
        <v>-1.2</v>
      </c>
      <c r="J27" s="721"/>
    </row>
    <row r="28" spans="1:34" s="18" customFormat="1" ht="14.85" customHeight="1">
      <c r="A28" s="59" t="s">
        <v>131</v>
      </c>
      <c r="B28" s="695">
        <v>62.9</v>
      </c>
      <c r="C28" s="695">
        <v>22.5</v>
      </c>
      <c r="D28" s="695">
        <v>25.6</v>
      </c>
      <c r="E28" s="695">
        <v>0.1</v>
      </c>
      <c r="F28" s="695">
        <v>0.2</v>
      </c>
      <c r="G28" s="696">
        <v>111.3</v>
      </c>
      <c r="H28" s="695">
        <v>45.3</v>
      </c>
      <c r="I28" s="696">
        <v>156.6</v>
      </c>
      <c r="J28" s="721"/>
      <c r="K28" s="4"/>
      <c r="L28" s="4"/>
      <c r="M28" s="4"/>
      <c r="N28" s="4"/>
      <c r="O28" s="4"/>
      <c r="P28" s="4"/>
      <c r="Q28" s="4"/>
      <c r="R28" s="4"/>
      <c r="S28" s="4"/>
      <c r="T28" s="4"/>
      <c r="U28" s="4"/>
      <c r="V28" s="4"/>
      <c r="W28" s="4"/>
      <c r="X28" s="4"/>
      <c r="Y28" s="4"/>
      <c r="Z28" s="4"/>
      <c r="AA28" s="4"/>
      <c r="AB28" s="4"/>
    </row>
    <row r="29" spans="1:34" ht="14.85" customHeight="1">
      <c r="A29" s="49" t="s">
        <v>30</v>
      </c>
      <c r="B29" s="72"/>
      <c r="C29" s="72"/>
      <c r="D29" s="73"/>
      <c r="E29" s="72"/>
      <c r="F29" s="72"/>
      <c r="G29" s="698">
        <v>-8.6999999999999993</v>
      </c>
      <c r="H29" s="697">
        <v>0</v>
      </c>
      <c r="I29" s="698">
        <v>-8.6999999999999993</v>
      </c>
      <c r="J29" s="721"/>
    </row>
    <row r="30" spans="1:34" ht="14.85" customHeight="1">
      <c r="A30" s="65" t="s">
        <v>128</v>
      </c>
      <c r="B30" s="74"/>
      <c r="C30" s="74"/>
      <c r="D30" s="75"/>
      <c r="E30" s="74"/>
      <c r="F30" s="74"/>
      <c r="G30" s="700">
        <v>-13.9</v>
      </c>
      <c r="H30" s="699">
        <v>-6.8</v>
      </c>
      <c r="I30" s="700">
        <v>-20.7</v>
      </c>
      <c r="J30" s="721"/>
    </row>
    <row r="31" spans="1:34" s="18" customFormat="1" ht="14.85" customHeight="1">
      <c r="A31" s="276" t="s">
        <v>32</v>
      </c>
      <c r="B31" s="296"/>
      <c r="C31" s="296"/>
      <c r="D31" s="305"/>
      <c r="E31" s="306"/>
      <c r="F31" s="296"/>
      <c r="G31" s="696">
        <v>88.7</v>
      </c>
      <c r="H31" s="695">
        <v>38.5</v>
      </c>
      <c r="I31" s="696">
        <v>127.2</v>
      </c>
      <c r="K31" s="4"/>
      <c r="L31" s="4"/>
      <c r="M31" s="4"/>
      <c r="N31" s="4"/>
      <c r="O31" s="4"/>
      <c r="P31" s="4"/>
      <c r="Q31" s="4"/>
      <c r="R31" s="4"/>
      <c r="S31" s="4"/>
      <c r="T31" s="4"/>
      <c r="U31" s="4"/>
      <c r="V31" s="4"/>
      <c r="W31" s="4"/>
      <c r="X31" s="4"/>
      <c r="Y31" s="4"/>
      <c r="Z31" s="4"/>
      <c r="AA31" s="4"/>
      <c r="AB31" s="4"/>
    </row>
    <row r="32" spans="1:34" s="18" customFormat="1" ht="14.85" customHeight="1">
      <c r="A32" s="276" t="s">
        <v>110</v>
      </c>
      <c r="B32" s="296">
        <v>46.2</v>
      </c>
      <c r="C32" s="296">
        <v>71.599999999999994</v>
      </c>
      <c r="D32" s="305">
        <v>0.3</v>
      </c>
      <c r="E32" s="296">
        <v>0.6</v>
      </c>
      <c r="F32" s="296">
        <v>2.1</v>
      </c>
      <c r="G32" s="701">
        <v>120.8</v>
      </c>
      <c r="H32" s="702">
        <v>0</v>
      </c>
      <c r="I32" s="701">
        <v>120.8</v>
      </c>
      <c r="K32" s="4"/>
      <c r="L32" s="4"/>
      <c r="M32" s="4"/>
      <c r="N32" s="4"/>
      <c r="O32" s="4"/>
      <c r="P32" s="4"/>
      <c r="Q32" s="4"/>
      <c r="R32" s="4"/>
      <c r="S32" s="4"/>
      <c r="T32" s="4"/>
      <c r="U32" s="4"/>
      <c r="V32" s="4"/>
      <c r="W32" s="4"/>
      <c r="X32" s="4"/>
      <c r="Y32" s="4"/>
      <c r="Z32" s="4"/>
      <c r="AA32" s="4"/>
      <c r="AB32" s="4"/>
    </row>
    <row r="33" spans="1:28" ht="14.85" customHeight="1">
      <c r="A33" s="58"/>
      <c r="B33" s="721"/>
      <c r="C33" s="721"/>
      <c r="D33" s="721"/>
      <c r="E33" s="721"/>
      <c r="F33" s="270"/>
      <c r="G33" s="721"/>
      <c r="H33" s="721"/>
      <c r="I33" s="721"/>
      <c r="J33" s="721"/>
    </row>
    <row r="34" spans="1:28" ht="14.85" customHeight="1">
      <c r="A34" s="821"/>
      <c r="B34" s="721"/>
      <c r="C34" s="721"/>
      <c r="D34" s="721"/>
      <c r="E34" s="721"/>
      <c r="F34" s="721"/>
      <c r="G34" s="721"/>
      <c r="H34" s="15"/>
      <c r="I34" s="15"/>
      <c r="J34" s="15"/>
    </row>
    <row r="35" spans="1:28" ht="14.85" customHeight="1">
      <c r="A35" s="967" t="s">
        <v>132</v>
      </c>
      <c r="B35" s="967"/>
      <c r="C35" s="967"/>
      <c r="D35" s="967"/>
      <c r="E35" s="967"/>
      <c r="F35" s="967"/>
      <c r="G35" s="721"/>
      <c r="H35" s="15"/>
      <c r="I35" s="15"/>
      <c r="J35" s="15"/>
    </row>
    <row r="36" spans="1:28" ht="14.85" customHeight="1">
      <c r="A36" s="937"/>
      <c r="B36" s="938"/>
      <c r="C36" s="938" t="s">
        <v>13</v>
      </c>
      <c r="D36" s="938" t="s">
        <v>14</v>
      </c>
      <c r="E36" s="938" t="s">
        <v>37</v>
      </c>
      <c r="F36" s="938" t="s">
        <v>38</v>
      </c>
      <c r="G36" s="721"/>
      <c r="H36" s="15"/>
      <c r="I36" s="15"/>
      <c r="J36" s="15"/>
    </row>
    <row r="37" spans="1:28" ht="14.85" customHeight="1">
      <c r="A37" s="312" t="s">
        <v>133</v>
      </c>
      <c r="B37" s="286"/>
      <c r="C37" s="287">
        <v>188.9</v>
      </c>
      <c r="D37" s="288">
        <v>195.3</v>
      </c>
      <c r="E37" s="289">
        <v>-6.4</v>
      </c>
      <c r="F37" s="862">
        <v>-3.3000000000000002E-2</v>
      </c>
      <c r="G37" s="721"/>
      <c r="H37" s="15"/>
      <c r="I37" s="15"/>
      <c r="J37" s="15"/>
    </row>
    <row r="38" spans="1:28" s="8" customFormat="1" ht="14.85" customHeight="1">
      <c r="A38" s="214" t="s">
        <v>118</v>
      </c>
      <c r="B38" s="53"/>
      <c r="C38" s="47"/>
      <c r="D38" s="48"/>
      <c r="E38" s="54"/>
      <c r="F38" s="55"/>
      <c r="H38" s="15"/>
      <c r="I38" s="15"/>
      <c r="J38" s="15"/>
      <c r="K38" s="4"/>
      <c r="L38" s="4"/>
      <c r="M38" s="4"/>
      <c r="N38" s="4"/>
      <c r="O38" s="4"/>
      <c r="P38" s="4"/>
      <c r="Q38" s="4"/>
      <c r="R38" s="4"/>
      <c r="S38" s="4"/>
      <c r="T38" s="4"/>
      <c r="U38" s="4"/>
      <c r="V38" s="4"/>
      <c r="W38" s="4"/>
      <c r="X38" s="4"/>
      <c r="Y38" s="4"/>
      <c r="Z38" s="4"/>
      <c r="AA38" s="4"/>
      <c r="AB38" s="4"/>
    </row>
    <row r="39" spans="1:28" ht="14.85" customHeight="1">
      <c r="A39" s="49" t="s">
        <v>608</v>
      </c>
      <c r="B39" s="52"/>
      <c r="C39" s="50">
        <v>-7.2</v>
      </c>
      <c r="D39" s="51">
        <v>-45.3</v>
      </c>
      <c r="E39" s="56">
        <v>38.1</v>
      </c>
      <c r="F39" s="57">
        <v>0.84099999999999997</v>
      </c>
      <c r="G39" s="721"/>
      <c r="H39" s="15"/>
      <c r="I39" s="15"/>
      <c r="J39" s="15"/>
    </row>
    <row r="40" spans="1:28" ht="14.85" customHeight="1">
      <c r="A40" s="703" t="s">
        <v>40</v>
      </c>
      <c r="B40" s="52"/>
      <c r="C40" s="50">
        <v>7.7</v>
      </c>
      <c r="D40" s="51">
        <v>-43.7</v>
      </c>
      <c r="E40" s="56">
        <v>51.4</v>
      </c>
      <c r="F40" s="57" t="s">
        <v>134</v>
      </c>
      <c r="G40" s="721"/>
      <c r="H40" s="15"/>
      <c r="I40" s="15"/>
      <c r="J40" s="15"/>
    </row>
    <row r="41" spans="1:28" ht="14.85" customHeight="1">
      <c r="A41" s="703" t="s">
        <v>39</v>
      </c>
      <c r="B41" s="52"/>
      <c r="C41" s="50">
        <v>-14.9</v>
      </c>
      <c r="D41" s="51">
        <v>-1.6</v>
      </c>
      <c r="E41" s="56">
        <v>-13.3</v>
      </c>
      <c r="F41" s="859">
        <v>-8.3130000000000006</v>
      </c>
      <c r="G41" s="721"/>
      <c r="H41" s="15"/>
      <c r="I41" s="15"/>
      <c r="J41" s="15"/>
    </row>
    <row r="42" spans="1:28" ht="14.85" customHeight="1">
      <c r="A42" s="263" t="s">
        <v>135</v>
      </c>
      <c r="B42" s="233"/>
      <c r="C42" s="308">
        <v>-7.2</v>
      </c>
      <c r="D42" s="309">
        <v>-45.3</v>
      </c>
      <c r="E42" s="310">
        <v>38.1</v>
      </c>
      <c r="F42" s="311">
        <v>0.84099999999999997</v>
      </c>
      <c r="G42" s="721"/>
      <c r="H42" s="769"/>
      <c r="I42" s="829"/>
      <c r="J42" s="829"/>
    </row>
    <row r="43" spans="1:28" ht="14.85" customHeight="1">
      <c r="A43" s="276" t="s">
        <v>26</v>
      </c>
      <c r="B43" s="277"/>
      <c r="C43" s="278">
        <v>181.7</v>
      </c>
      <c r="D43" s="279">
        <v>149.9</v>
      </c>
      <c r="E43" s="280">
        <v>31.7</v>
      </c>
      <c r="F43" s="281">
        <v>0.21099999999999999</v>
      </c>
      <c r="G43" s="721"/>
      <c r="H43" s="769"/>
      <c r="I43" s="829"/>
      <c r="J43" s="829"/>
    </row>
    <row r="44" spans="1:28" ht="14.85" customHeight="1">
      <c r="A44" s="142" t="s">
        <v>136</v>
      </c>
      <c r="B44" s="830"/>
      <c r="C44" s="831"/>
      <c r="D44" s="831"/>
      <c r="E44" s="831"/>
      <c r="F44" s="831"/>
      <c r="G44" s="821"/>
      <c r="H44" s="15"/>
      <c r="I44" s="721"/>
      <c r="J44" s="721"/>
    </row>
    <row r="45" spans="1:28" ht="14.85" customHeight="1">
      <c r="A45" s="821"/>
      <c r="B45" s="721"/>
      <c r="C45" s="721"/>
      <c r="D45" s="721"/>
      <c r="E45" s="721"/>
      <c r="F45" s="721"/>
      <c r="G45" s="721"/>
      <c r="H45" s="829"/>
      <c r="I45" s="829"/>
      <c r="J45" s="829"/>
    </row>
    <row r="46" spans="1:28" ht="14.85" customHeight="1">
      <c r="A46" s="967" t="s">
        <v>45</v>
      </c>
      <c r="B46" s="967"/>
      <c r="C46" s="967"/>
      <c r="D46" s="967"/>
      <c r="E46" s="967"/>
      <c r="F46" s="967"/>
      <c r="G46" s="721"/>
      <c r="H46" s="829"/>
      <c r="I46" s="829"/>
      <c r="J46" s="829"/>
    </row>
    <row r="47" spans="1:28" ht="14.85" customHeight="1">
      <c r="A47" s="271"/>
      <c r="B47" s="273"/>
      <c r="C47" s="273" t="s">
        <v>13</v>
      </c>
      <c r="D47" s="273" t="s">
        <v>14</v>
      </c>
      <c r="E47" s="273" t="s">
        <v>37</v>
      </c>
      <c r="F47" s="273" t="s">
        <v>38</v>
      </c>
      <c r="G47" s="721"/>
      <c r="H47" s="829"/>
      <c r="I47" s="829"/>
      <c r="J47" s="829"/>
    </row>
    <row r="48" spans="1:28" ht="14.85" customHeight="1">
      <c r="A48" s="294" t="s">
        <v>137</v>
      </c>
      <c r="B48" s="286"/>
      <c r="C48" s="287">
        <v>147.5</v>
      </c>
      <c r="D48" s="288">
        <v>156.6</v>
      </c>
      <c r="E48" s="289">
        <v>-9.1</v>
      </c>
      <c r="F48" s="290">
        <v>-5.8000000000000003E-2</v>
      </c>
      <c r="G48" s="721"/>
      <c r="H48" s="829"/>
      <c r="I48" s="829"/>
      <c r="J48" s="829"/>
    </row>
    <row r="49" spans="1:28" s="8" customFormat="1" ht="14.85" customHeight="1">
      <c r="A49" s="214" t="s">
        <v>118</v>
      </c>
      <c r="B49" s="53"/>
      <c r="C49" s="47"/>
      <c r="D49" s="48"/>
      <c r="E49" s="54"/>
      <c r="F49" s="55"/>
      <c r="H49" s="829"/>
      <c r="I49" s="829"/>
      <c r="J49" s="829"/>
      <c r="K49" s="4"/>
      <c r="L49" s="4"/>
      <c r="M49" s="4"/>
      <c r="N49" s="4"/>
      <c r="O49" s="4"/>
      <c r="P49" s="4"/>
      <c r="Q49" s="4"/>
      <c r="R49" s="4"/>
      <c r="S49" s="4"/>
      <c r="T49" s="4"/>
      <c r="U49" s="4"/>
      <c r="V49" s="4"/>
      <c r="W49" s="4"/>
      <c r="X49" s="4"/>
      <c r="Y49" s="4"/>
      <c r="Z49" s="4"/>
      <c r="AA49" s="4"/>
      <c r="AB49" s="4"/>
    </row>
    <row r="50" spans="1:28" ht="14.85" customHeight="1">
      <c r="A50" s="49" t="s">
        <v>135</v>
      </c>
      <c r="B50" s="52"/>
      <c r="C50" s="50">
        <v>-7.2</v>
      </c>
      <c r="D50" s="51">
        <v>-45.3</v>
      </c>
      <c r="E50" s="56">
        <v>38.1</v>
      </c>
      <c r="F50" s="57">
        <v>0.84099999999999997</v>
      </c>
      <c r="G50" s="721"/>
      <c r="H50" s="829"/>
      <c r="I50" s="829"/>
      <c r="J50" s="829"/>
    </row>
    <row r="51" spans="1:28" ht="14.85" customHeight="1">
      <c r="A51" s="263" t="s">
        <v>138</v>
      </c>
      <c r="B51" s="233"/>
      <c r="C51" s="308">
        <v>-7.2</v>
      </c>
      <c r="D51" s="309">
        <v>-45.3</v>
      </c>
      <c r="E51" s="310">
        <v>38.1</v>
      </c>
      <c r="F51" s="311">
        <v>0.84099999999999997</v>
      </c>
      <c r="G51" s="721"/>
      <c r="H51" s="829"/>
      <c r="I51" s="829"/>
      <c r="J51" s="829"/>
    </row>
    <row r="52" spans="1:28" ht="14.85" customHeight="1">
      <c r="A52" s="276" t="s">
        <v>139</v>
      </c>
      <c r="B52" s="277"/>
      <c r="C52" s="278">
        <v>140.30000000000001</v>
      </c>
      <c r="D52" s="279">
        <v>111.3</v>
      </c>
      <c r="E52" s="280">
        <v>29</v>
      </c>
      <c r="F52" s="281">
        <v>0.26100000000000001</v>
      </c>
      <c r="G52" s="721"/>
      <c r="H52" s="829"/>
      <c r="I52" s="829"/>
      <c r="J52" s="829"/>
    </row>
    <row r="53" spans="1:28" ht="14.85" customHeight="1">
      <c r="A53" s="19"/>
      <c r="B53" s="721"/>
      <c r="C53" s="721"/>
      <c r="D53" s="721"/>
      <c r="E53" s="721"/>
      <c r="F53" s="721"/>
      <c r="G53" s="721"/>
      <c r="H53" s="829"/>
      <c r="I53" s="829"/>
      <c r="J53" s="829"/>
    </row>
    <row r="54" spans="1:28" ht="14.85" customHeight="1">
      <c r="A54" s="821"/>
      <c r="B54" s="721"/>
      <c r="C54" s="721"/>
      <c r="D54" s="721"/>
      <c r="E54" s="721"/>
      <c r="F54" s="721"/>
      <c r="G54" s="721"/>
      <c r="H54" s="829"/>
      <c r="I54" s="829"/>
      <c r="J54" s="829"/>
    </row>
    <row r="55" spans="1:28" ht="14.85" customHeight="1">
      <c r="A55" s="967" t="s">
        <v>140</v>
      </c>
      <c r="B55" s="967"/>
      <c r="C55" s="967"/>
      <c r="D55" s="967"/>
      <c r="E55" s="967"/>
      <c r="F55" s="967"/>
      <c r="G55" s="721"/>
      <c r="H55" s="829"/>
      <c r="I55" s="829"/>
      <c r="J55" s="829"/>
    </row>
    <row r="56" spans="1:28" ht="14.85" customHeight="1">
      <c r="A56" s="271"/>
      <c r="B56" s="273"/>
      <c r="C56" s="273" t="s">
        <v>13</v>
      </c>
      <c r="D56" s="273" t="s">
        <v>14</v>
      </c>
      <c r="E56" s="273" t="s">
        <v>37</v>
      </c>
      <c r="F56" s="273" t="s">
        <v>38</v>
      </c>
      <c r="G56" s="721"/>
      <c r="H56" s="829"/>
      <c r="I56" s="829"/>
      <c r="J56" s="829"/>
    </row>
    <row r="57" spans="1:28" ht="14.85" customHeight="1">
      <c r="A57" s="294" t="s">
        <v>32</v>
      </c>
      <c r="B57" s="286"/>
      <c r="C57" s="287">
        <v>118.7</v>
      </c>
      <c r="D57" s="288">
        <v>127.2</v>
      </c>
      <c r="E57" s="289">
        <v>-8.5</v>
      </c>
      <c r="F57" s="290">
        <v>-6.7000000000000004E-2</v>
      </c>
      <c r="G57" s="721"/>
      <c r="H57" s="829"/>
      <c r="I57" s="829"/>
      <c r="J57" s="829"/>
    </row>
    <row r="58" spans="1:28" s="8" customFormat="1" ht="14.85" customHeight="1">
      <c r="A58" s="214" t="s">
        <v>118</v>
      </c>
      <c r="B58" s="53"/>
      <c r="C58" s="47"/>
      <c r="D58" s="48"/>
      <c r="E58" s="54"/>
      <c r="F58" s="55"/>
      <c r="H58" s="829"/>
      <c r="I58" s="829"/>
      <c r="J58" s="829"/>
      <c r="K58" s="4"/>
      <c r="L58" s="4"/>
      <c r="M58" s="4"/>
      <c r="N58" s="4"/>
      <c r="O58" s="4"/>
      <c r="P58" s="4"/>
      <c r="Q58" s="4"/>
      <c r="R58" s="4"/>
      <c r="S58" s="4"/>
      <c r="T58" s="4"/>
      <c r="U58" s="4"/>
      <c r="V58" s="4"/>
      <c r="W58" s="4"/>
      <c r="X58" s="4"/>
      <c r="Y58" s="4"/>
      <c r="Z58" s="4"/>
      <c r="AA58" s="4"/>
      <c r="AB58" s="4"/>
    </row>
    <row r="59" spans="1:28" ht="14.85" customHeight="1">
      <c r="A59" s="49" t="s">
        <v>135</v>
      </c>
      <c r="B59" s="52"/>
      <c r="C59" s="50">
        <v>-7.2</v>
      </c>
      <c r="D59" s="51">
        <v>-45.3</v>
      </c>
      <c r="E59" s="56">
        <v>38.1</v>
      </c>
      <c r="F59" s="57">
        <v>0.84099999999999997</v>
      </c>
      <c r="G59" s="721"/>
      <c r="H59" s="829"/>
      <c r="I59" s="829"/>
      <c r="J59" s="829"/>
    </row>
    <row r="60" spans="1:28" ht="14.85" customHeight="1">
      <c r="A60" s="65" t="s">
        <v>141</v>
      </c>
      <c r="B60" s="168"/>
      <c r="C60" s="169">
        <v>1.1000000000000001</v>
      </c>
      <c r="D60" s="170">
        <v>6.8</v>
      </c>
      <c r="E60" s="171">
        <v>-5.7</v>
      </c>
      <c r="F60" s="172" t="s">
        <v>134</v>
      </c>
      <c r="G60" s="721"/>
      <c r="H60" s="829"/>
      <c r="I60" s="829"/>
      <c r="J60" s="829"/>
    </row>
    <row r="61" spans="1:28" ht="14.85" customHeight="1">
      <c r="A61" s="276" t="s">
        <v>142</v>
      </c>
      <c r="B61" s="277"/>
      <c r="C61" s="278">
        <v>-6.1</v>
      </c>
      <c r="D61" s="279">
        <v>-38.5</v>
      </c>
      <c r="E61" s="280">
        <v>32.4</v>
      </c>
      <c r="F61" s="281">
        <v>0.84199999999999997</v>
      </c>
      <c r="G61" s="721"/>
      <c r="H61" s="829"/>
      <c r="I61" s="829"/>
      <c r="J61" s="829"/>
    </row>
    <row r="62" spans="1:28" ht="14.85" customHeight="1">
      <c r="A62" s="294" t="s">
        <v>143</v>
      </c>
      <c r="B62" s="286"/>
      <c r="C62" s="287">
        <v>112.6</v>
      </c>
      <c r="D62" s="288">
        <v>88.7</v>
      </c>
      <c r="E62" s="289">
        <v>23.9</v>
      </c>
      <c r="F62" s="290">
        <v>0.26900000000000002</v>
      </c>
      <c r="G62" s="721"/>
      <c r="H62" s="829"/>
      <c r="I62" s="829"/>
      <c r="J62" s="829"/>
    </row>
    <row r="63" spans="1:28" ht="14.85" customHeight="1">
      <c r="A63" s="821"/>
      <c r="B63" s="721"/>
      <c r="C63" s="721"/>
      <c r="D63" s="721"/>
      <c r="E63" s="721"/>
      <c r="F63" s="721"/>
      <c r="G63" s="721"/>
      <c r="H63" s="829"/>
      <c r="I63" s="829"/>
      <c r="J63" s="829"/>
    </row>
    <row r="64" spans="1:28" ht="14.85" customHeight="1">
      <c r="A64" s="821"/>
      <c r="B64" s="721"/>
      <c r="C64" s="721"/>
      <c r="D64" s="721"/>
      <c r="E64" s="721"/>
      <c r="F64" s="721"/>
      <c r="G64" s="721"/>
      <c r="H64" s="829"/>
      <c r="I64" s="829"/>
      <c r="J64" s="829"/>
    </row>
    <row r="65" spans="1:10" ht="14.85" customHeight="1">
      <c r="A65" s="36" t="s">
        <v>116</v>
      </c>
      <c r="B65" s="721"/>
      <c r="C65" s="721"/>
      <c r="D65" s="721"/>
      <c r="E65" s="721"/>
      <c r="F65" s="721"/>
      <c r="G65" s="721"/>
      <c r="H65" s="829"/>
      <c r="I65" s="829"/>
      <c r="J65" s="829"/>
    </row>
  </sheetData>
  <mergeCells count="5">
    <mergeCell ref="A46:F46"/>
    <mergeCell ref="A55:F55"/>
    <mergeCell ref="A2:F2"/>
    <mergeCell ref="G2:I2"/>
    <mergeCell ref="A35:F3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C5862-12FC-4E9B-BFB2-87D13801757A}">
  <dimension ref="A1:S34"/>
  <sheetViews>
    <sheetView zoomScaleNormal="100" workbookViewId="0"/>
  </sheetViews>
  <sheetFormatPr defaultColWidth="9.109375" defaultRowHeight="14.85" customHeight="1"/>
  <cols>
    <col min="1" max="1" width="55.5546875" style="4" customWidth="1"/>
    <col min="2" max="6" width="13.33203125" style="4" customWidth="1"/>
    <col min="7" max="7" width="12.5546875" style="4" customWidth="1"/>
    <col min="8" max="16384" width="9.109375" style="4"/>
  </cols>
  <sheetData>
    <row r="1" spans="1:19" ht="39.9" customHeight="1">
      <c r="A1" s="76" t="s">
        <v>11</v>
      </c>
      <c r="B1" s="721"/>
      <c r="C1" s="721"/>
      <c r="D1" s="721"/>
      <c r="E1" s="721"/>
      <c r="F1" s="721"/>
      <c r="G1" s="721"/>
      <c r="H1" s="721"/>
      <c r="I1" s="721"/>
      <c r="J1" s="721"/>
      <c r="K1" s="721"/>
      <c r="L1" s="721"/>
      <c r="M1" s="721"/>
      <c r="N1" s="721"/>
      <c r="O1" s="721"/>
      <c r="P1" s="721"/>
      <c r="Q1" s="721"/>
      <c r="R1" s="721"/>
      <c r="S1" s="721"/>
    </row>
    <row r="2" spans="1:19" ht="39.9" customHeight="1" thickBot="1">
      <c r="A2" s="971" t="s">
        <v>661</v>
      </c>
      <c r="B2" s="971"/>
      <c r="C2" s="971"/>
      <c r="D2" s="180"/>
      <c r="E2" s="180"/>
      <c r="F2" s="180"/>
      <c r="G2" s="721"/>
      <c r="H2" s="721"/>
      <c r="I2" s="721"/>
      <c r="J2" s="721"/>
      <c r="K2" s="721"/>
      <c r="L2" s="721"/>
      <c r="M2" s="721"/>
      <c r="N2" s="721"/>
      <c r="O2" s="721"/>
      <c r="P2" s="721"/>
      <c r="Q2" s="721"/>
      <c r="R2" s="721"/>
      <c r="S2" s="721"/>
    </row>
    <row r="3" spans="1:19" ht="14.85" customHeight="1">
      <c r="A3" s="5"/>
      <c r="B3" s="5"/>
      <c r="C3" s="5"/>
      <c r="D3" s="5"/>
      <c r="E3" s="5"/>
      <c r="F3" s="5"/>
      <c r="G3" s="3"/>
      <c r="H3" s="721"/>
      <c r="I3" s="721"/>
      <c r="J3" s="721"/>
      <c r="K3" s="721"/>
      <c r="L3" s="721"/>
      <c r="M3" s="721"/>
      <c r="N3" s="721"/>
      <c r="O3" s="721"/>
      <c r="P3" s="721"/>
      <c r="Q3" s="721"/>
      <c r="R3" s="721"/>
      <c r="S3" s="721"/>
    </row>
    <row r="4" spans="1:19" ht="14.85" customHeight="1">
      <c r="A4" s="967" t="s">
        <v>144</v>
      </c>
      <c r="B4" s="967"/>
      <c r="C4" s="967"/>
      <c r="D4" s="967"/>
      <c r="E4" s="721"/>
      <c r="F4" s="721"/>
      <c r="G4" s="721"/>
      <c r="H4" s="721"/>
      <c r="I4" s="721"/>
      <c r="J4" s="721"/>
      <c r="K4" s="721"/>
      <c r="L4" s="721"/>
      <c r="M4" s="721"/>
      <c r="N4" s="721"/>
      <c r="O4" s="721"/>
      <c r="P4" s="721"/>
      <c r="Q4" s="721"/>
      <c r="R4" s="721"/>
      <c r="S4" s="721"/>
    </row>
    <row r="5" spans="1:19" ht="14.85" customHeight="1">
      <c r="A5" s="271"/>
      <c r="B5" s="273"/>
      <c r="C5" s="273" t="s">
        <v>35</v>
      </c>
      <c r="D5" s="273" t="s">
        <v>36</v>
      </c>
      <c r="E5" s="313" t="s">
        <v>15</v>
      </c>
      <c r="F5" s="313" t="s">
        <v>38</v>
      </c>
      <c r="G5" s="721"/>
      <c r="H5" s="721"/>
      <c r="I5" s="721"/>
      <c r="J5" s="721"/>
      <c r="K5" s="721"/>
      <c r="L5" s="721"/>
      <c r="M5" s="721"/>
      <c r="N5" s="721"/>
      <c r="O5" s="721"/>
      <c r="P5" s="721"/>
      <c r="Q5" s="721"/>
      <c r="R5" s="721"/>
      <c r="S5" s="721"/>
    </row>
    <row r="6" spans="1:19" s="18" customFormat="1" ht="14.85" customHeight="1">
      <c r="A6" s="77" t="s">
        <v>145</v>
      </c>
      <c r="B6" s="60"/>
      <c r="C6" s="61"/>
      <c r="D6" s="62"/>
      <c r="E6" s="62"/>
      <c r="F6" s="62"/>
    </row>
    <row r="7" spans="1:19" ht="14.85" customHeight="1">
      <c r="A7" s="68" t="s">
        <v>597</v>
      </c>
      <c r="B7" s="78" t="s">
        <v>146</v>
      </c>
      <c r="C7" s="221">
        <v>7.4</v>
      </c>
      <c r="D7" s="557">
        <v>7.1</v>
      </c>
      <c r="E7" s="226">
        <v>0.2</v>
      </c>
      <c r="F7" s="43">
        <v>3.5000000000000003E-2</v>
      </c>
      <c r="G7" s="832"/>
      <c r="H7" s="833"/>
      <c r="I7" s="834"/>
      <c r="J7" s="721"/>
      <c r="K7" s="721"/>
      <c r="L7" s="769"/>
      <c r="M7" s="721"/>
      <c r="N7" s="721"/>
      <c r="O7" s="721"/>
      <c r="P7" s="834"/>
      <c r="Q7" s="834"/>
      <c r="R7" s="834"/>
      <c r="S7" s="834"/>
    </row>
    <row r="8" spans="1:19" ht="14.85" customHeight="1" thickBot="1">
      <c r="A8" s="79" t="s">
        <v>147</v>
      </c>
      <c r="B8" s="78" t="s">
        <v>146</v>
      </c>
      <c r="C8" s="221">
        <v>2.9</v>
      </c>
      <c r="D8" s="557">
        <v>2.9</v>
      </c>
      <c r="E8" s="574" t="s">
        <v>121</v>
      </c>
      <c r="F8" s="529" t="s">
        <v>148</v>
      </c>
      <c r="G8" s="721"/>
      <c r="H8" s="721"/>
      <c r="I8" s="721"/>
      <c r="J8" s="834"/>
      <c r="K8" s="721"/>
      <c r="L8" s="769"/>
      <c r="M8" s="721"/>
      <c r="N8" s="721"/>
      <c r="O8" s="721"/>
      <c r="P8" s="834"/>
      <c r="Q8" s="834"/>
      <c r="R8" s="834"/>
      <c r="S8" s="834"/>
    </row>
    <row r="9" spans="1:19" ht="14.85" customHeight="1">
      <c r="A9" s="265" t="s">
        <v>149</v>
      </c>
      <c r="B9" s="78" t="s">
        <v>146</v>
      </c>
      <c r="C9" s="221">
        <v>1.4</v>
      </c>
      <c r="D9" s="557">
        <v>1.3</v>
      </c>
      <c r="E9" s="226">
        <v>0.1</v>
      </c>
      <c r="F9" s="43">
        <v>3.7999999999999999E-2</v>
      </c>
      <c r="G9" s="721"/>
      <c r="H9" s="721"/>
      <c r="I9" s="721"/>
      <c r="J9" s="721"/>
      <c r="K9" s="721"/>
      <c r="L9" s="769"/>
      <c r="M9" s="721"/>
      <c r="N9" s="721"/>
      <c r="O9" s="721"/>
      <c r="P9" s="834"/>
      <c r="Q9" s="834"/>
      <c r="R9" s="834"/>
      <c r="S9" s="834"/>
    </row>
    <row r="10" spans="1:19" ht="14.85" customHeight="1">
      <c r="A10" s="265" t="s">
        <v>150</v>
      </c>
      <c r="B10" s="78" t="s">
        <v>146</v>
      </c>
      <c r="C10" s="221">
        <v>0.9</v>
      </c>
      <c r="D10" s="557">
        <v>0.9</v>
      </c>
      <c r="E10" s="226">
        <v>-0.1</v>
      </c>
      <c r="F10" s="43">
        <v>-5.5E-2</v>
      </c>
      <c r="G10" s="721"/>
      <c r="H10" s="721"/>
      <c r="I10" s="769"/>
      <c r="J10" s="769"/>
      <c r="K10" s="769"/>
      <c r="L10" s="769"/>
      <c r="M10" s="721"/>
      <c r="N10" s="721"/>
      <c r="O10" s="721"/>
      <c r="P10" s="834"/>
      <c r="Q10" s="834"/>
      <c r="R10" s="834"/>
      <c r="S10" s="834"/>
    </row>
    <row r="11" spans="1:19" ht="14.85" customHeight="1">
      <c r="A11" s="265" t="s">
        <v>151</v>
      </c>
      <c r="B11" s="78" t="s">
        <v>146</v>
      </c>
      <c r="C11" s="221">
        <v>0.7</v>
      </c>
      <c r="D11" s="557">
        <v>0.7</v>
      </c>
      <c r="E11" s="226" t="s">
        <v>121</v>
      </c>
      <c r="F11" s="43" t="s">
        <v>148</v>
      </c>
      <c r="G11" s="721"/>
      <c r="H11" s="721"/>
      <c r="I11" s="769"/>
      <c r="J11" s="769"/>
      <c r="K11" s="769"/>
      <c r="L11" s="769"/>
      <c r="M11" s="721"/>
      <c r="N11" s="721"/>
      <c r="O11" s="721"/>
      <c r="P11" s="834"/>
      <c r="Q11" s="834"/>
      <c r="R11" s="834"/>
      <c r="S11" s="834"/>
    </row>
    <row r="12" spans="1:19" ht="14.85" customHeight="1">
      <c r="A12" s="79" t="s">
        <v>152</v>
      </c>
      <c r="B12" s="78" t="s">
        <v>146</v>
      </c>
      <c r="C12" s="221">
        <v>0.7</v>
      </c>
      <c r="D12" s="557">
        <v>1</v>
      </c>
      <c r="E12" s="226">
        <v>-0.3</v>
      </c>
      <c r="F12" s="43">
        <v>-0.27400000000000002</v>
      </c>
      <c r="G12" s="721"/>
      <c r="H12" s="721"/>
      <c r="I12" s="769"/>
      <c r="J12" s="769"/>
      <c r="K12" s="769"/>
      <c r="L12" s="769"/>
      <c r="M12" s="721"/>
      <c r="N12" s="721"/>
      <c r="O12" s="721"/>
      <c r="P12" s="834"/>
      <c r="Q12" s="834"/>
      <c r="R12" s="834"/>
      <c r="S12" s="834"/>
    </row>
    <row r="13" spans="1:19" ht="14.85" customHeight="1">
      <c r="A13" s="285" t="s">
        <v>153</v>
      </c>
      <c r="B13" s="314" t="s">
        <v>146</v>
      </c>
      <c r="C13" s="575">
        <v>3.8</v>
      </c>
      <c r="D13" s="576">
        <v>3.3</v>
      </c>
      <c r="E13" s="577">
        <v>0.5</v>
      </c>
      <c r="F13" s="317">
        <v>0.157</v>
      </c>
      <c r="G13" s="721"/>
      <c r="H13" s="721"/>
      <c r="I13" s="769"/>
      <c r="J13" s="769"/>
      <c r="K13" s="769"/>
      <c r="L13" s="769"/>
      <c r="M13" s="721"/>
      <c r="N13" s="721"/>
      <c r="O13" s="721"/>
      <c r="P13" s="834"/>
      <c r="Q13" s="834"/>
      <c r="R13" s="834"/>
      <c r="S13" s="834"/>
    </row>
    <row r="14" spans="1:19" ht="14.85" customHeight="1" thickBot="1">
      <c r="A14" s="77" t="s">
        <v>154</v>
      </c>
      <c r="B14" s="60"/>
      <c r="C14" s="61"/>
      <c r="D14" s="62"/>
      <c r="E14" s="63"/>
      <c r="F14" s="216"/>
      <c r="G14" s="721"/>
      <c r="H14" s="721"/>
      <c r="I14" s="769"/>
      <c r="J14" s="769"/>
      <c r="K14" s="769"/>
      <c r="L14" s="769"/>
      <c r="M14" s="721"/>
      <c r="N14" s="721"/>
      <c r="O14" s="721"/>
      <c r="P14" s="834"/>
      <c r="Q14" s="834"/>
      <c r="R14" s="834"/>
      <c r="S14" s="834"/>
    </row>
    <row r="15" spans="1:19" ht="14.85" customHeight="1" thickBot="1">
      <c r="A15" s="68" t="s">
        <v>155</v>
      </c>
      <c r="B15" s="78" t="s">
        <v>146</v>
      </c>
      <c r="C15" s="571">
        <v>0.3</v>
      </c>
      <c r="D15" s="572">
        <v>0.3</v>
      </c>
      <c r="E15" s="269" t="s">
        <v>124</v>
      </c>
      <c r="F15" s="55" t="s">
        <v>148</v>
      </c>
      <c r="G15" s="721"/>
      <c r="H15" s="721"/>
      <c r="I15" s="769"/>
      <c r="J15" s="769"/>
      <c r="K15" s="769"/>
      <c r="L15" s="769"/>
      <c r="M15" s="721"/>
      <c r="N15" s="721"/>
      <c r="O15" s="721"/>
      <c r="P15" s="834"/>
      <c r="Q15" s="834"/>
      <c r="R15" s="834"/>
      <c r="S15" s="834"/>
    </row>
    <row r="16" spans="1:19" ht="14.85" customHeight="1" thickBot="1">
      <c r="A16" s="79" t="s">
        <v>149</v>
      </c>
      <c r="B16" s="78" t="s">
        <v>146</v>
      </c>
      <c r="C16" s="236">
        <v>0.3</v>
      </c>
      <c r="D16" s="573">
        <v>0.3</v>
      </c>
      <c r="E16" s="574" t="s">
        <v>124</v>
      </c>
      <c r="F16" s="529" t="s">
        <v>148</v>
      </c>
      <c r="G16" s="721"/>
      <c r="H16" s="721"/>
      <c r="I16" s="769"/>
      <c r="J16" s="769"/>
      <c r="K16" s="769"/>
      <c r="L16" s="769"/>
      <c r="M16" s="721"/>
      <c r="N16" s="721"/>
      <c r="O16" s="721"/>
      <c r="P16" s="834"/>
      <c r="Q16" s="834"/>
      <c r="R16" s="834"/>
      <c r="S16" s="834"/>
    </row>
    <row r="17" spans="1:19" ht="14.85" customHeight="1" thickBot="1">
      <c r="A17" s="79" t="s">
        <v>150</v>
      </c>
      <c r="B17" s="78" t="s">
        <v>146</v>
      </c>
      <c r="C17" s="236">
        <v>0</v>
      </c>
      <c r="D17" s="573">
        <v>0</v>
      </c>
      <c r="E17" s="574" t="s">
        <v>124</v>
      </c>
      <c r="F17" s="43" t="s">
        <v>148</v>
      </c>
      <c r="G17" s="721"/>
      <c r="H17" s="721"/>
      <c r="I17" s="769"/>
      <c r="J17" s="769"/>
      <c r="K17" s="769"/>
      <c r="L17" s="769"/>
      <c r="M17" s="721"/>
      <c r="N17" s="721"/>
      <c r="O17" s="721"/>
      <c r="P17" s="834"/>
      <c r="Q17" s="834"/>
      <c r="R17" s="834"/>
      <c r="S17" s="834"/>
    </row>
    <row r="18" spans="1:19" ht="14.85" customHeight="1">
      <c r="A18" s="271"/>
      <c r="B18" s="273"/>
      <c r="C18" s="273" t="s">
        <v>13</v>
      </c>
      <c r="D18" s="273" t="s">
        <v>14</v>
      </c>
      <c r="E18" s="313" t="s">
        <v>15</v>
      </c>
      <c r="F18" s="313" t="s">
        <v>38</v>
      </c>
      <c r="G18" s="721"/>
      <c r="H18" s="721"/>
      <c r="I18" s="769"/>
      <c r="J18" s="769"/>
      <c r="K18" s="769"/>
      <c r="L18" s="769"/>
      <c r="M18" s="721"/>
      <c r="N18" s="721"/>
      <c r="O18" s="721"/>
      <c r="P18" s="834"/>
      <c r="Q18" s="834"/>
      <c r="R18" s="834"/>
      <c r="S18" s="834"/>
    </row>
    <row r="19" spans="1:19" s="18" customFormat="1" ht="14.85" customHeight="1">
      <c r="A19" s="77" t="s">
        <v>145</v>
      </c>
      <c r="B19" s="60"/>
      <c r="C19" s="61"/>
      <c r="D19" s="62"/>
      <c r="E19" s="62"/>
      <c r="F19" s="62"/>
    </row>
    <row r="20" spans="1:19" ht="14.85" customHeight="1">
      <c r="A20" s="68" t="s">
        <v>156</v>
      </c>
      <c r="B20" s="78" t="s">
        <v>157</v>
      </c>
      <c r="C20" s="81">
        <v>0.77</v>
      </c>
      <c r="D20" s="530">
        <v>0.55000000000000004</v>
      </c>
      <c r="E20" s="176">
        <v>0.22</v>
      </c>
      <c r="F20" s="43">
        <v>0.39</v>
      </c>
      <c r="G20" s="721"/>
      <c r="H20" s="721"/>
      <c r="I20" s="769"/>
      <c r="J20" s="769"/>
      <c r="K20" s="769"/>
      <c r="L20" s="769"/>
      <c r="M20" s="721"/>
      <c r="N20" s="721"/>
      <c r="O20" s="721"/>
      <c r="P20" s="834"/>
      <c r="Q20" s="834"/>
      <c r="R20" s="834"/>
      <c r="S20" s="834"/>
    </row>
    <row r="21" spans="1:19" ht="14.85" customHeight="1">
      <c r="A21" s="79" t="s">
        <v>158</v>
      </c>
      <c r="B21" s="80" t="s">
        <v>157</v>
      </c>
      <c r="C21" s="81">
        <v>0.61</v>
      </c>
      <c r="D21" s="530">
        <v>0.53</v>
      </c>
      <c r="E21" s="176">
        <v>0.09</v>
      </c>
      <c r="F21" s="43">
        <v>0.16200000000000001</v>
      </c>
      <c r="G21" s="721"/>
      <c r="H21" s="721"/>
      <c r="I21" s="18"/>
      <c r="J21" s="769"/>
      <c r="K21" s="769"/>
      <c r="L21" s="769"/>
      <c r="M21" s="721"/>
      <c r="N21" s="721"/>
      <c r="O21" s="721"/>
      <c r="P21" s="834"/>
      <c r="Q21" s="834"/>
      <c r="R21" s="834"/>
      <c r="S21" s="834"/>
    </row>
    <row r="22" spans="1:19" ht="14.85" customHeight="1">
      <c r="A22" s="79" t="s">
        <v>159</v>
      </c>
      <c r="B22" s="80" t="s">
        <v>160</v>
      </c>
      <c r="C22" s="587">
        <v>0.79900000000000004</v>
      </c>
      <c r="D22" s="532">
        <v>0.95599999999999996</v>
      </c>
      <c r="E22" s="176" t="s">
        <v>161</v>
      </c>
      <c r="F22" s="43" t="s">
        <v>134</v>
      </c>
      <c r="G22" s="721"/>
      <c r="H22" s="18"/>
      <c r="I22" s="18"/>
      <c r="J22" s="769"/>
      <c r="K22" s="769"/>
      <c r="L22" s="769"/>
      <c r="M22" s="721"/>
      <c r="N22" s="721"/>
      <c r="O22" s="721"/>
      <c r="P22" s="834"/>
      <c r="Q22" s="834"/>
      <c r="R22" s="834"/>
      <c r="S22" s="834"/>
    </row>
    <row r="23" spans="1:19" ht="14.85" customHeight="1">
      <c r="A23" s="68" t="s">
        <v>162</v>
      </c>
      <c r="B23" s="78" t="s">
        <v>157</v>
      </c>
      <c r="C23" s="81">
        <v>1.84</v>
      </c>
      <c r="D23" s="530">
        <v>1.89</v>
      </c>
      <c r="E23" s="176">
        <v>-0.05</v>
      </c>
      <c r="F23" s="43">
        <v>-2.8000000000000001E-2</v>
      </c>
      <c r="G23" s="721"/>
      <c r="H23" s="18"/>
      <c r="I23" s="18"/>
      <c r="J23" s="769"/>
      <c r="K23" s="769"/>
      <c r="L23" s="769"/>
      <c r="M23" s="721"/>
      <c r="N23" s="721"/>
      <c r="O23" s="721"/>
      <c r="P23" s="834"/>
      <c r="Q23" s="834"/>
      <c r="R23" s="834"/>
      <c r="S23" s="834"/>
    </row>
    <row r="24" spans="1:19" ht="14.85" customHeight="1">
      <c r="A24" s="68" t="s">
        <v>163</v>
      </c>
      <c r="B24" s="78" t="s">
        <v>157</v>
      </c>
      <c r="C24" s="81">
        <v>2.78</v>
      </c>
      <c r="D24" s="82">
        <v>2.6</v>
      </c>
      <c r="E24" s="176">
        <v>0.18</v>
      </c>
      <c r="F24" s="43">
        <v>7.0000000000000007E-2</v>
      </c>
      <c r="G24" s="721"/>
      <c r="H24" s="18"/>
      <c r="I24" s="18"/>
      <c r="J24" s="769"/>
      <c r="K24" s="769"/>
      <c r="L24" s="769"/>
      <c r="M24" s="721"/>
      <c r="N24" s="721"/>
      <c r="O24" s="721"/>
      <c r="P24" s="834"/>
      <c r="Q24" s="834"/>
      <c r="R24" s="834"/>
      <c r="S24" s="834"/>
    </row>
    <row r="25" spans="1:19" ht="14.85" customHeight="1">
      <c r="A25" s="68" t="s">
        <v>164</v>
      </c>
      <c r="B25" s="78" t="s">
        <v>165</v>
      </c>
      <c r="C25" s="81">
        <v>0.21</v>
      </c>
      <c r="D25" s="530">
        <v>0.27</v>
      </c>
      <c r="E25" s="176">
        <v>-0.06</v>
      </c>
      <c r="F25" s="43">
        <v>-0.20699999999999999</v>
      </c>
      <c r="G25" s="721"/>
      <c r="H25" s="18"/>
      <c r="I25" s="18"/>
      <c r="J25" s="769"/>
      <c r="K25" s="769"/>
      <c r="L25" s="769"/>
      <c r="M25" s="721"/>
      <c r="N25" s="721"/>
      <c r="O25" s="721"/>
      <c r="P25" s="834"/>
      <c r="Q25" s="834"/>
      <c r="R25" s="834"/>
      <c r="S25" s="834"/>
    </row>
    <row r="26" spans="1:19" ht="14.85" customHeight="1">
      <c r="A26" s="285" t="s">
        <v>166</v>
      </c>
      <c r="B26" s="314" t="s">
        <v>167</v>
      </c>
      <c r="C26" s="315">
        <v>14</v>
      </c>
      <c r="D26" s="531">
        <v>19</v>
      </c>
      <c r="E26" s="316">
        <v>-5</v>
      </c>
      <c r="F26" s="317">
        <v>-0.27800000000000002</v>
      </c>
      <c r="G26" s="721"/>
      <c r="H26" s="721"/>
      <c r="I26" s="18"/>
      <c r="J26" s="721"/>
      <c r="K26" s="721"/>
      <c r="L26" s="769"/>
      <c r="M26" s="721"/>
      <c r="N26" s="721"/>
      <c r="O26" s="721"/>
      <c r="P26" s="834"/>
      <c r="Q26" s="834"/>
      <c r="R26" s="834"/>
      <c r="S26" s="834"/>
    </row>
    <row r="27" spans="1:19" s="18" customFormat="1" ht="14.85" customHeight="1">
      <c r="A27" s="77" t="s">
        <v>154</v>
      </c>
      <c r="B27" s="60"/>
      <c r="C27" s="61"/>
      <c r="D27" s="62"/>
      <c r="E27" s="63"/>
      <c r="F27" s="216"/>
      <c r="P27" s="834"/>
      <c r="Q27" s="834"/>
      <c r="R27" s="834"/>
      <c r="S27" s="834"/>
    </row>
    <row r="28" spans="1:19" ht="14.85" customHeight="1">
      <c r="A28" s="285" t="s">
        <v>168</v>
      </c>
      <c r="B28" s="314" t="s">
        <v>157</v>
      </c>
      <c r="C28" s="318">
        <v>0.46</v>
      </c>
      <c r="D28" s="578">
        <v>0.28000000000000003</v>
      </c>
      <c r="E28" s="319">
        <v>0.19</v>
      </c>
      <c r="F28" s="317">
        <v>0.67400000000000004</v>
      </c>
      <c r="G28" s="721"/>
      <c r="H28" s="721"/>
      <c r="I28" s="18"/>
      <c r="J28" s="721"/>
      <c r="K28" s="721"/>
      <c r="L28" s="769"/>
      <c r="M28" s="721"/>
      <c r="N28" s="721"/>
      <c r="O28" s="721"/>
      <c r="P28" s="834"/>
      <c r="Q28" s="834"/>
      <c r="R28" s="834"/>
      <c r="S28" s="834"/>
    </row>
    <row r="29" spans="1:19" s="18" customFormat="1" ht="14.85" customHeight="1">
      <c r="A29" s="77" t="s">
        <v>169</v>
      </c>
      <c r="B29" s="60"/>
      <c r="C29" s="61"/>
      <c r="D29" s="62"/>
      <c r="E29" s="63"/>
      <c r="F29" s="216"/>
      <c r="P29" s="834"/>
      <c r="Q29" s="834"/>
      <c r="R29" s="834"/>
      <c r="S29" s="834"/>
    </row>
    <row r="30" spans="1:19" ht="14.85" customHeight="1">
      <c r="A30" s="68" t="s">
        <v>170</v>
      </c>
      <c r="B30" s="78" t="s">
        <v>157</v>
      </c>
      <c r="C30" s="81">
        <v>2.84</v>
      </c>
      <c r="D30" s="82">
        <v>3.85</v>
      </c>
      <c r="E30" s="176">
        <v>-1.02</v>
      </c>
      <c r="F30" s="43">
        <v>-0.26400000000000001</v>
      </c>
      <c r="G30" s="721"/>
      <c r="H30" s="721"/>
      <c r="I30" s="721"/>
      <c r="J30" s="721"/>
      <c r="K30" s="721"/>
      <c r="L30" s="769"/>
      <c r="M30" s="721"/>
      <c r="N30" s="721"/>
      <c r="O30" s="721"/>
      <c r="P30" s="834"/>
      <c r="Q30" s="834"/>
      <c r="R30" s="834"/>
      <c r="S30" s="834"/>
    </row>
    <row r="31" spans="1:19" ht="14.85" customHeight="1">
      <c r="A31" s="68" t="s">
        <v>171</v>
      </c>
      <c r="B31" s="78" t="s">
        <v>157</v>
      </c>
      <c r="C31" s="81">
        <v>2.68</v>
      </c>
      <c r="D31" s="82">
        <v>2.31</v>
      </c>
      <c r="E31" s="176">
        <v>0.37</v>
      </c>
      <c r="F31" s="43">
        <v>0.161</v>
      </c>
      <c r="G31" s="721"/>
      <c r="H31" s="721"/>
      <c r="I31" s="721"/>
      <c r="J31" s="721"/>
      <c r="K31" s="721"/>
      <c r="L31" s="769"/>
      <c r="M31" s="721"/>
      <c r="N31" s="721"/>
      <c r="O31" s="721"/>
      <c r="P31" s="834"/>
      <c r="Q31" s="834"/>
      <c r="R31" s="834"/>
      <c r="S31" s="834"/>
    </row>
    <row r="32" spans="1:19" ht="14.85" customHeight="1">
      <c r="A32" s="580"/>
      <c r="B32" s="721"/>
      <c r="C32" s="721"/>
      <c r="D32" s="721"/>
      <c r="E32" s="721"/>
      <c r="F32" s="721"/>
      <c r="G32" s="721"/>
      <c r="H32" s="721"/>
      <c r="I32" s="721"/>
      <c r="J32" s="721"/>
      <c r="K32" s="721"/>
      <c r="L32" s="721"/>
      <c r="M32" s="721"/>
      <c r="N32" s="721"/>
      <c r="O32" s="721"/>
      <c r="P32" s="721"/>
      <c r="Q32" s="721"/>
      <c r="R32" s="721"/>
      <c r="S32" s="721"/>
    </row>
    <row r="34" spans="1:16" ht="14.85" customHeight="1">
      <c r="A34" s="36" t="s">
        <v>116</v>
      </c>
      <c r="B34" s="721"/>
      <c r="C34" s="721"/>
      <c r="D34" s="721"/>
      <c r="E34" s="721"/>
      <c r="F34" s="721"/>
      <c r="G34" s="721"/>
      <c r="H34" s="829"/>
      <c r="I34" s="829"/>
      <c r="J34" s="829"/>
      <c r="K34" s="829"/>
      <c r="L34" s="829"/>
      <c r="M34" s="829"/>
      <c r="N34" s="829"/>
      <c r="O34" s="829"/>
      <c r="P34" s="829"/>
    </row>
  </sheetData>
  <mergeCells count="2">
    <mergeCell ref="A2:C2"/>
    <mergeCell ref="A4:D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DBA1-E08E-48B5-9A10-E0C8DF57A04C}">
  <dimension ref="A1:P124"/>
  <sheetViews>
    <sheetView zoomScaleNormal="100" workbookViewId="0"/>
  </sheetViews>
  <sheetFormatPr defaultColWidth="8.88671875" defaultRowHeight="14.4"/>
  <cols>
    <col min="1" max="1" width="55.5546875" style="195" customWidth="1"/>
    <col min="2" max="2" width="13.5546875" style="195" customWidth="1"/>
    <col min="3" max="4" width="13.44140625" style="195" customWidth="1"/>
    <col min="5" max="5" width="24.88671875" style="195" bestFit="1" customWidth="1"/>
    <col min="6" max="6" width="13.44140625" style="195" customWidth="1"/>
    <col min="7" max="16384" width="8.88671875" style="195"/>
  </cols>
  <sheetData>
    <row r="1" spans="1:16" ht="39.9" customHeight="1">
      <c r="A1" s="76" t="s">
        <v>11</v>
      </c>
      <c r="B1" s="84"/>
      <c r="C1" s="84"/>
      <c r="D1" s="76"/>
    </row>
    <row r="2" spans="1:16" ht="39.9" customHeight="1" thickBot="1">
      <c r="A2" s="969" t="s">
        <v>654</v>
      </c>
      <c r="B2" s="969"/>
      <c r="C2" s="969"/>
      <c r="D2" s="880"/>
    </row>
    <row r="3" spans="1:16" ht="14.85" customHeight="1"/>
    <row r="4" spans="1:16" ht="14.85" customHeight="1">
      <c r="A4" s="972"/>
      <c r="B4" s="972"/>
      <c r="C4" s="972"/>
      <c r="D4" s="972"/>
    </row>
    <row r="5" spans="1:16" ht="14.85" customHeight="1">
      <c r="A5" s="948"/>
      <c r="B5" s="949"/>
      <c r="C5" s="949" t="s">
        <v>13</v>
      </c>
      <c r="D5" s="949" t="s">
        <v>14</v>
      </c>
      <c r="E5" s="949" t="s">
        <v>627</v>
      </c>
      <c r="F5" s="949" t="s">
        <v>44</v>
      </c>
    </row>
    <row r="6" spans="1:16" ht="14.85" customHeight="1">
      <c r="A6" s="37" t="s">
        <v>19</v>
      </c>
      <c r="B6" s="38" t="s">
        <v>174</v>
      </c>
      <c r="C6" s="946">
        <v>653.5</v>
      </c>
      <c r="D6" s="947">
        <v>928.3</v>
      </c>
      <c r="E6" s="54">
        <v>-274.79999999999995</v>
      </c>
      <c r="F6" s="55">
        <v>-0.29602499192071524</v>
      </c>
      <c r="H6" s="769"/>
      <c r="I6" s="769"/>
      <c r="M6" s="823"/>
      <c r="N6" s="823"/>
      <c r="O6" s="823"/>
      <c r="P6" s="823"/>
    </row>
    <row r="7" spans="1:16" ht="14.85" customHeight="1">
      <c r="A7" s="40" t="s">
        <v>686</v>
      </c>
      <c r="B7" s="41" t="s">
        <v>174</v>
      </c>
      <c r="C7" s="911">
        <v>181.7</v>
      </c>
      <c r="D7" s="913">
        <v>149.9</v>
      </c>
      <c r="E7" s="54">
        <v>31.799999999999983</v>
      </c>
      <c r="F7" s="55">
        <v>0.21214142761841215</v>
      </c>
      <c r="I7" s="769"/>
      <c r="J7" s="835"/>
      <c r="K7" s="835"/>
      <c r="L7" s="835"/>
      <c r="M7" s="823"/>
      <c r="N7" s="823"/>
      <c r="O7" s="823"/>
      <c r="P7" s="823"/>
    </row>
    <row r="8" spans="1:16" ht="14.85" customHeight="1">
      <c r="A8" s="40" t="s">
        <v>628</v>
      </c>
      <c r="B8" s="41" t="s">
        <v>174</v>
      </c>
      <c r="C8" s="912">
        <v>77.099999999999994</v>
      </c>
      <c r="D8" s="914">
        <v>70</v>
      </c>
      <c r="E8" s="893">
        <v>7.0999999999999943</v>
      </c>
      <c r="F8" s="55">
        <v>0.10142857142857135</v>
      </c>
      <c r="H8" s="769"/>
      <c r="I8" s="769"/>
      <c r="J8" s="835"/>
      <c r="K8" s="835"/>
      <c r="L8" s="835"/>
      <c r="M8" s="823"/>
      <c r="N8" s="823"/>
      <c r="O8" s="823"/>
      <c r="P8" s="823"/>
    </row>
    <row r="9" spans="1:16" ht="14.85" customHeight="1">
      <c r="A9" s="40" t="s">
        <v>623</v>
      </c>
      <c r="B9" s="41" t="s">
        <v>174</v>
      </c>
      <c r="C9" s="911">
        <v>65.5</v>
      </c>
      <c r="D9" s="913">
        <v>48.7</v>
      </c>
      <c r="E9" s="893">
        <v>16.799999999999997</v>
      </c>
      <c r="F9" s="55">
        <v>0.34496919917864466</v>
      </c>
      <c r="G9" s="769"/>
      <c r="J9" s="835"/>
      <c r="K9" s="835"/>
      <c r="L9" s="835"/>
      <c r="M9" s="823"/>
      <c r="N9" s="823"/>
      <c r="O9" s="823"/>
      <c r="P9" s="823"/>
    </row>
    <row r="10" spans="1:16" ht="14.85" customHeight="1">
      <c r="A10" s="903" t="s">
        <v>629</v>
      </c>
      <c r="B10" s="41" t="s">
        <v>174</v>
      </c>
      <c r="C10" s="911">
        <v>20</v>
      </c>
      <c r="D10" s="913">
        <v>28.6</v>
      </c>
      <c r="E10" s="893">
        <v>-8.6000000000000014</v>
      </c>
      <c r="F10" s="55">
        <v>-0.30069930069930073</v>
      </c>
      <c r="H10" s="769"/>
      <c r="I10" s="769"/>
      <c r="J10" s="835"/>
      <c r="K10" s="835"/>
      <c r="L10" s="835"/>
      <c r="M10" s="823"/>
      <c r="N10" s="823"/>
      <c r="O10" s="823"/>
      <c r="P10" s="823"/>
    </row>
    <row r="11" spans="1:16" ht="14.85" customHeight="1">
      <c r="A11" s="903" t="s">
        <v>39</v>
      </c>
      <c r="B11" s="41" t="s">
        <v>174</v>
      </c>
      <c r="C11" s="911">
        <v>17.399999999999999</v>
      </c>
      <c r="D11" s="913">
        <v>0.9</v>
      </c>
      <c r="E11" s="893">
        <v>16.5</v>
      </c>
      <c r="F11" s="55" t="s">
        <v>134</v>
      </c>
      <c r="H11" s="769"/>
      <c r="I11" s="769"/>
      <c r="J11" s="835"/>
      <c r="K11" s="835"/>
      <c r="L11" s="835"/>
      <c r="M11" s="823"/>
      <c r="N11" s="823"/>
      <c r="O11" s="823"/>
      <c r="P11" s="823"/>
    </row>
    <row r="12" spans="1:16" ht="14.85" customHeight="1">
      <c r="A12" s="903" t="s">
        <v>42</v>
      </c>
      <c r="B12" s="41" t="s">
        <v>174</v>
      </c>
      <c r="C12" s="911">
        <v>1.7</v>
      </c>
      <c r="D12" s="913">
        <v>1.7</v>
      </c>
      <c r="E12" s="893">
        <v>0</v>
      </c>
      <c r="F12" s="55">
        <v>0</v>
      </c>
      <c r="H12" s="769"/>
      <c r="I12" s="769"/>
      <c r="J12" s="835"/>
      <c r="K12" s="835"/>
      <c r="L12" s="835"/>
      <c r="M12" s="823"/>
      <c r="N12" s="823"/>
      <c r="O12" s="823"/>
      <c r="P12" s="823"/>
    </row>
    <row r="13" spans="1:16" ht="14.85" customHeight="1">
      <c r="A13" s="910" t="s">
        <v>307</v>
      </c>
      <c r="B13" s="41" t="s">
        <v>160</v>
      </c>
      <c r="C13" s="901">
        <v>0.28100000000000003</v>
      </c>
      <c r="D13" s="902">
        <v>0.17</v>
      </c>
      <c r="E13" s="919">
        <v>11.1</v>
      </c>
      <c r="F13" s="55" t="s">
        <v>134</v>
      </c>
      <c r="H13" s="769"/>
      <c r="I13" s="769"/>
      <c r="J13" s="835"/>
      <c r="K13" s="835"/>
      <c r="L13" s="835"/>
      <c r="M13" s="823"/>
      <c r="N13" s="823"/>
      <c r="O13" s="823"/>
      <c r="P13" s="823"/>
    </row>
    <row r="14" spans="1:16" ht="14.85" customHeight="1">
      <c r="A14" s="910" t="s">
        <v>105</v>
      </c>
      <c r="B14" s="41" t="s">
        <v>174</v>
      </c>
      <c r="C14" s="911">
        <v>188.9</v>
      </c>
      <c r="D14" s="913">
        <v>195.3</v>
      </c>
      <c r="E14" s="893">
        <v>-6.4000000000000057</v>
      </c>
      <c r="F14" s="55">
        <v>-3.2770097286226346E-2</v>
      </c>
      <c r="H14" s="769"/>
      <c r="I14" s="769"/>
      <c r="J14" s="835"/>
      <c r="K14" s="835"/>
      <c r="L14" s="835"/>
      <c r="M14" s="823"/>
      <c r="N14" s="823"/>
      <c r="O14" s="823"/>
      <c r="P14" s="823"/>
    </row>
    <row r="15" spans="1:16" ht="14.85" customHeight="1">
      <c r="A15" s="40" t="s">
        <v>687</v>
      </c>
      <c r="B15" s="41" t="s">
        <v>160</v>
      </c>
      <c r="C15" s="901">
        <v>0.28899999999999998</v>
      </c>
      <c r="D15" s="902">
        <v>0.21</v>
      </c>
      <c r="E15" s="919">
        <v>7.9</v>
      </c>
      <c r="F15" s="55" t="s">
        <v>134</v>
      </c>
      <c r="H15" s="769"/>
      <c r="I15" s="769"/>
      <c r="J15" s="835"/>
      <c r="K15" s="835"/>
      <c r="L15" s="835"/>
      <c r="M15" s="823"/>
      <c r="N15" s="823"/>
      <c r="O15" s="823"/>
      <c r="P15" s="823"/>
    </row>
    <row r="16" spans="1:16" ht="14.85" customHeight="1">
      <c r="A16" s="40" t="s">
        <v>46</v>
      </c>
      <c r="B16" s="41" t="s">
        <v>174</v>
      </c>
      <c r="C16" s="911">
        <v>140.30000000000001</v>
      </c>
      <c r="D16" s="913">
        <v>111.3</v>
      </c>
      <c r="E16" s="893">
        <v>29.000000000000014</v>
      </c>
      <c r="F16" s="55">
        <v>0.26055705300988335</v>
      </c>
      <c r="H16" s="769"/>
      <c r="I16" s="769"/>
      <c r="J16" s="835"/>
      <c r="K16" s="835"/>
      <c r="L16" s="835"/>
      <c r="M16" s="823"/>
      <c r="N16" s="823"/>
      <c r="O16" s="823"/>
      <c r="P16" s="823"/>
    </row>
    <row r="17" spans="1:16" ht="14.85" customHeight="1">
      <c r="A17" s="40" t="s">
        <v>29</v>
      </c>
      <c r="B17" s="41" t="s">
        <v>174</v>
      </c>
      <c r="C17" s="912">
        <v>147.5</v>
      </c>
      <c r="D17" s="914">
        <v>156.6</v>
      </c>
      <c r="E17" s="893">
        <v>-9.0999999999999943</v>
      </c>
      <c r="F17" s="55">
        <v>-5.8109833971902905E-2</v>
      </c>
      <c r="I17" s="769"/>
      <c r="J17" s="835"/>
      <c r="K17" s="835"/>
      <c r="L17" s="835"/>
      <c r="M17" s="823"/>
      <c r="N17" s="823"/>
      <c r="O17" s="823"/>
      <c r="P17" s="823"/>
    </row>
    <row r="18" spans="1:16" ht="14.85" customHeight="1">
      <c r="A18" s="40" t="s">
        <v>688</v>
      </c>
      <c r="B18" s="41" t="s">
        <v>160</v>
      </c>
      <c r="C18" s="901">
        <v>0.22600000000000001</v>
      </c>
      <c r="D18" s="902">
        <v>0.16900000000000001</v>
      </c>
      <c r="E18" s="919">
        <v>5.7</v>
      </c>
      <c r="F18" s="55" t="s">
        <v>134</v>
      </c>
      <c r="I18" s="769"/>
      <c r="J18" s="835"/>
      <c r="K18" s="835"/>
      <c r="L18" s="835"/>
      <c r="M18" s="823"/>
      <c r="N18" s="823"/>
      <c r="O18" s="823"/>
      <c r="P18" s="823"/>
    </row>
    <row r="19" spans="1:16" ht="14.85" customHeight="1">
      <c r="A19" s="37" t="s">
        <v>143</v>
      </c>
      <c r="B19" s="38" t="s">
        <v>174</v>
      </c>
      <c r="C19" s="911">
        <v>112.6</v>
      </c>
      <c r="D19" s="913">
        <v>88.7</v>
      </c>
      <c r="E19" s="893">
        <v>23.899999999999991</v>
      </c>
      <c r="F19" s="55">
        <v>0.26944757609921072</v>
      </c>
      <c r="I19" s="769"/>
      <c r="J19" s="835"/>
      <c r="K19" s="835"/>
      <c r="L19" s="835"/>
      <c r="M19" s="823"/>
      <c r="N19" s="823"/>
      <c r="O19" s="823"/>
      <c r="P19" s="823"/>
    </row>
    <row r="20" spans="1:16" ht="14.85" customHeight="1">
      <c r="A20" s="40" t="s">
        <v>32</v>
      </c>
      <c r="B20" s="41" t="s">
        <v>174</v>
      </c>
      <c r="C20" s="912">
        <v>118.7</v>
      </c>
      <c r="D20" s="914">
        <v>127.2</v>
      </c>
      <c r="E20" s="893">
        <v>-8.5</v>
      </c>
      <c r="F20" s="55">
        <v>-6.6823899371069181E-2</v>
      </c>
      <c r="I20" s="769"/>
      <c r="J20" s="835"/>
      <c r="K20" s="835"/>
      <c r="L20" s="835"/>
      <c r="M20" s="823"/>
      <c r="N20" s="823"/>
      <c r="O20" s="823"/>
      <c r="P20" s="823"/>
    </row>
    <row r="21" spans="1:16" ht="14.85" customHeight="1">
      <c r="A21" s="40" t="s">
        <v>689</v>
      </c>
      <c r="B21" s="41" t="s">
        <v>160</v>
      </c>
      <c r="C21" s="901">
        <v>0.182</v>
      </c>
      <c r="D21" s="902">
        <v>0.13700000000000001</v>
      </c>
      <c r="E21" s="919">
        <v>4.5</v>
      </c>
      <c r="F21" s="55" t="s">
        <v>134</v>
      </c>
      <c r="I21" s="769"/>
      <c r="J21" s="835"/>
      <c r="K21" s="835"/>
      <c r="L21" s="835"/>
      <c r="M21" s="823"/>
      <c r="N21" s="823"/>
      <c r="O21" s="823"/>
      <c r="P21" s="823"/>
    </row>
    <row r="22" spans="1:16" ht="14.85" customHeight="1">
      <c r="A22" s="40" t="s">
        <v>309</v>
      </c>
      <c r="B22" s="41" t="s">
        <v>174</v>
      </c>
      <c r="C22" s="911">
        <v>209.5</v>
      </c>
      <c r="D22" s="913">
        <v>120.8</v>
      </c>
      <c r="E22" s="893">
        <v>88.7</v>
      </c>
      <c r="F22" s="55">
        <v>0.73427152317880795</v>
      </c>
      <c r="I22" s="769"/>
      <c r="J22" s="835"/>
      <c r="K22" s="835"/>
      <c r="L22" s="835"/>
      <c r="M22" s="823"/>
      <c r="N22" s="823"/>
      <c r="O22" s="823"/>
      <c r="P22" s="823"/>
    </row>
    <row r="23" spans="1:16" ht="14.85" customHeight="1">
      <c r="A23" s="903" t="s">
        <v>628</v>
      </c>
      <c r="B23" s="41" t="s">
        <v>174</v>
      </c>
      <c r="C23" s="911">
        <v>138.9</v>
      </c>
      <c r="D23" s="913">
        <v>46.2</v>
      </c>
      <c r="E23" s="893">
        <v>92.7</v>
      </c>
      <c r="F23" s="55">
        <v>2.0064935064935066</v>
      </c>
      <c r="I23" s="769"/>
      <c r="J23" s="835"/>
      <c r="K23" s="835"/>
      <c r="L23" s="835"/>
      <c r="M23" s="823"/>
      <c r="N23" s="823"/>
      <c r="O23" s="823"/>
      <c r="P23" s="823"/>
    </row>
    <row r="24" spans="1:16" ht="14.85" customHeight="1">
      <c r="A24" s="903" t="s">
        <v>623</v>
      </c>
      <c r="B24" s="41" t="s">
        <v>174</v>
      </c>
      <c r="C24" s="911">
        <v>63.7</v>
      </c>
      <c r="D24" s="913">
        <v>71.599999999999994</v>
      </c>
      <c r="E24" s="893">
        <v>-7.8999999999999915</v>
      </c>
      <c r="F24" s="55">
        <v>-0.11033519553072614</v>
      </c>
      <c r="I24" s="769"/>
      <c r="J24" s="835"/>
      <c r="K24" s="835"/>
      <c r="L24" s="835"/>
      <c r="M24" s="823"/>
      <c r="N24" s="823"/>
      <c r="O24" s="823"/>
      <c r="P24" s="823"/>
    </row>
    <row r="25" spans="1:16" ht="14.85" customHeight="1">
      <c r="A25" s="903" t="s">
        <v>624</v>
      </c>
      <c r="B25" s="41" t="s">
        <v>174</v>
      </c>
      <c r="C25" s="911">
        <v>0.2</v>
      </c>
      <c r="D25" s="913">
        <v>0.3</v>
      </c>
      <c r="E25" s="893">
        <v>-9.9999999999999978E-2</v>
      </c>
      <c r="F25" s="55">
        <v>-0.33333333333333326</v>
      </c>
      <c r="I25" s="769"/>
      <c r="J25" s="835"/>
      <c r="K25" s="835"/>
      <c r="L25" s="835"/>
      <c r="M25" s="823"/>
      <c r="N25" s="823"/>
      <c r="O25" s="823"/>
      <c r="P25" s="823"/>
    </row>
    <row r="26" spans="1:16" ht="14.85" customHeight="1">
      <c r="A26" s="903" t="s">
        <v>625</v>
      </c>
      <c r="B26" s="41" t="s">
        <v>174</v>
      </c>
      <c r="C26" s="911">
        <v>2.6</v>
      </c>
      <c r="D26" s="913">
        <v>0.6</v>
      </c>
      <c r="E26" s="893">
        <v>2</v>
      </c>
      <c r="F26" s="55">
        <v>3.3333333333333335</v>
      </c>
      <c r="I26" s="769"/>
      <c r="J26" s="835"/>
      <c r="K26" s="835"/>
      <c r="L26" s="835"/>
      <c r="M26" s="823"/>
      <c r="N26" s="823"/>
      <c r="O26" s="823"/>
      <c r="P26" s="823"/>
    </row>
    <row r="27" spans="1:16" ht="14.85" customHeight="1">
      <c r="A27" s="903" t="s">
        <v>630</v>
      </c>
      <c r="B27" s="41" t="s">
        <v>174</v>
      </c>
      <c r="C27" s="911">
        <v>4.0999999999999996</v>
      </c>
      <c r="D27" s="913">
        <v>2.1</v>
      </c>
      <c r="E27" s="893">
        <v>1.9999999999999996</v>
      </c>
      <c r="F27" s="55">
        <v>0.95238095238095211</v>
      </c>
      <c r="I27" s="769"/>
      <c r="J27" s="835"/>
      <c r="K27" s="835"/>
      <c r="L27" s="835"/>
      <c r="M27" s="823"/>
      <c r="N27" s="823"/>
      <c r="O27" s="823"/>
      <c r="P27" s="823"/>
    </row>
    <row r="28" spans="1:16" ht="14.85" customHeight="1">
      <c r="A28" s="40" t="s">
        <v>108</v>
      </c>
      <c r="B28" s="41" t="s">
        <v>174</v>
      </c>
      <c r="C28" s="911">
        <v>169.5</v>
      </c>
      <c r="D28" s="913">
        <v>185.3</v>
      </c>
      <c r="E28" s="893">
        <v>-15.800000000000011</v>
      </c>
      <c r="F28" s="55">
        <v>-8.526713437668651E-2</v>
      </c>
      <c r="I28" s="769"/>
      <c r="J28" s="835"/>
      <c r="K28" s="835"/>
      <c r="L28" s="835"/>
      <c r="M28" s="823"/>
      <c r="N28" s="823"/>
      <c r="O28" s="823"/>
      <c r="P28" s="823"/>
    </row>
    <row r="29" spans="1:16" ht="14.85" customHeight="1">
      <c r="A29" s="40" t="s">
        <v>115</v>
      </c>
      <c r="B29" s="41" t="s">
        <v>174</v>
      </c>
      <c r="C29" s="911">
        <v>5</v>
      </c>
      <c r="D29" s="913">
        <v>208</v>
      </c>
      <c r="E29" s="893">
        <v>-203</v>
      </c>
      <c r="F29" s="55">
        <v>-0.97596153846153844</v>
      </c>
      <c r="I29" s="769"/>
      <c r="J29" s="835"/>
      <c r="K29" s="835"/>
      <c r="L29" s="835"/>
      <c r="M29" s="823"/>
      <c r="N29" s="823"/>
      <c r="O29" s="823"/>
      <c r="P29" s="823"/>
    </row>
    <row r="30" spans="1:16" ht="14.85" customHeight="1">
      <c r="A30" s="40" t="s">
        <v>690</v>
      </c>
      <c r="B30" s="41" t="s">
        <v>160</v>
      </c>
      <c r="C30" s="901">
        <v>0.14199999999999999</v>
      </c>
      <c r="D30" s="902">
        <v>0.13900000000000001</v>
      </c>
      <c r="E30" s="919">
        <v>0.3</v>
      </c>
      <c r="F30" s="55" t="s">
        <v>134</v>
      </c>
      <c r="I30" s="769"/>
      <c r="J30" s="835"/>
      <c r="K30" s="835"/>
      <c r="L30" s="835"/>
      <c r="M30" s="823"/>
      <c r="N30" s="823"/>
      <c r="O30" s="823"/>
      <c r="P30" s="823"/>
    </row>
    <row r="31" spans="1:16" ht="14.85" customHeight="1">
      <c r="A31" s="40" t="s">
        <v>691</v>
      </c>
      <c r="B31" s="41" t="s">
        <v>160</v>
      </c>
      <c r="C31" s="901">
        <v>0.14199999999999999</v>
      </c>
      <c r="D31" s="902">
        <v>0.184</v>
      </c>
      <c r="E31" s="919">
        <v>-4.2</v>
      </c>
      <c r="F31" s="55" t="s">
        <v>134</v>
      </c>
      <c r="I31" s="769"/>
      <c r="J31" s="835"/>
      <c r="K31" s="835"/>
      <c r="L31" s="835"/>
      <c r="M31" s="823"/>
      <c r="N31" s="823"/>
      <c r="O31" s="823"/>
      <c r="P31" s="823"/>
    </row>
    <row r="32" spans="1:16" ht="14.85" customHeight="1">
      <c r="A32" s="40" t="s">
        <v>692</v>
      </c>
      <c r="B32" s="41" t="s">
        <v>160</v>
      </c>
      <c r="C32" s="901">
        <v>0.111</v>
      </c>
      <c r="D32" s="902">
        <v>0.121</v>
      </c>
      <c r="E32" s="919">
        <v>-1</v>
      </c>
      <c r="F32" s="55" t="s">
        <v>134</v>
      </c>
      <c r="I32" s="769"/>
      <c r="J32" s="835"/>
      <c r="K32" s="835"/>
      <c r="L32" s="835"/>
      <c r="M32" s="823"/>
      <c r="N32" s="823"/>
      <c r="O32" s="823"/>
      <c r="P32" s="823"/>
    </row>
    <row r="33" spans="1:16" ht="14.85" customHeight="1">
      <c r="A33" s="40" t="s">
        <v>693</v>
      </c>
      <c r="B33" s="41" t="s">
        <v>160</v>
      </c>
      <c r="C33" s="901">
        <v>0.107</v>
      </c>
      <c r="D33" s="902">
        <v>0.16700000000000001</v>
      </c>
      <c r="E33" s="919">
        <v>-6</v>
      </c>
      <c r="F33" s="55" t="s">
        <v>134</v>
      </c>
      <c r="I33" s="769"/>
      <c r="J33" s="835"/>
      <c r="K33" s="835"/>
      <c r="L33" s="835"/>
      <c r="M33" s="823"/>
      <c r="N33" s="823"/>
      <c r="O33" s="823"/>
      <c r="P33" s="823"/>
    </row>
    <row r="34" spans="1:16" ht="14.85" customHeight="1">
      <c r="A34" s="40" t="s">
        <v>694</v>
      </c>
      <c r="B34" s="41" t="s">
        <v>160</v>
      </c>
      <c r="C34" s="901">
        <v>6.0999999999999999E-2</v>
      </c>
      <c r="D34" s="902">
        <v>7.8E-2</v>
      </c>
      <c r="E34" s="919">
        <v>-1.7</v>
      </c>
      <c r="F34" s="55" t="s">
        <v>134</v>
      </c>
      <c r="I34" s="769"/>
      <c r="J34" s="835"/>
      <c r="K34" s="835"/>
      <c r="L34" s="835"/>
      <c r="M34" s="823"/>
      <c r="N34" s="823"/>
      <c r="O34" s="823"/>
      <c r="P34" s="823"/>
    </row>
    <row r="35" spans="1:16" ht="14.85" customHeight="1">
      <c r="A35" s="950" t="s">
        <v>631</v>
      </c>
      <c r="B35" s="951" t="s">
        <v>622</v>
      </c>
      <c r="C35" s="952">
        <v>1.64</v>
      </c>
      <c r="D35" s="953">
        <v>1.76</v>
      </c>
      <c r="E35" s="954">
        <v>-0.12000000000000011</v>
      </c>
      <c r="F35" s="130">
        <v>-6.8181818181818246E-2</v>
      </c>
      <c r="I35" s="769"/>
      <c r="J35" s="835"/>
      <c r="K35" s="835"/>
      <c r="L35" s="835"/>
      <c r="M35" s="823"/>
      <c r="N35" s="823"/>
      <c r="O35" s="823"/>
      <c r="P35" s="823"/>
    </row>
    <row r="36" spans="1:16" ht="14.85" customHeight="1">
      <c r="A36" s="937"/>
      <c r="B36" s="938"/>
      <c r="C36" s="957" t="s">
        <v>35</v>
      </c>
      <c r="D36" s="938" t="s">
        <v>36</v>
      </c>
      <c r="E36" s="938" t="s">
        <v>673</v>
      </c>
      <c r="F36" s="938" t="s">
        <v>44</v>
      </c>
      <c r="I36" s="769"/>
      <c r="J36" s="835"/>
      <c r="K36" s="835"/>
      <c r="L36" s="835"/>
      <c r="M36" s="823"/>
      <c r="N36" s="823"/>
      <c r="O36" s="823"/>
      <c r="P36" s="823"/>
    </row>
    <row r="37" spans="1:16" ht="14.85" customHeight="1">
      <c r="A37" s="37" t="s">
        <v>324</v>
      </c>
      <c r="B37" s="38" t="s">
        <v>174</v>
      </c>
      <c r="C37" s="955">
        <v>5327.5</v>
      </c>
      <c r="D37" s="956">
        <v>5244.4</v>
      </c>
      <c r="E37" s="893">
        <v>83.100000000000364</v>
      </c>
      <c r="F37" s="907">
        <v>1.5845473266722671E-2</v>
      </c>
      <c r="I37" s="769"/>
      <c r="J37" s="835"/>
      <c r="K37" s="835"/>
      <c r="L37" s="835"/>
      <c r="M37" s="823"/>
      <c r="N37" s="823"/>
      <c r="O37" s="823"/>
      <c r="P37" s="823"/>
    </row>
    <row r="38" spans="1:16" ht="14.85" customHeight="1">
      <c r="A38" s="40" t="s">
        <v>80</v>
      </c>
      <c r="B38" s="41" t="s">
        <v>174</v>
      </c>
      <c r="C38" s="900">
        <v>2321.4</v>
      </c>
      <c r="D38" s="906">
        <v>2263.4</v>
      </c>
      <c r="E38" s="893">
        <v>58</v>
      </c>
      <c r="F38" s="907">
        <v>2.5625165679950514E-2</v>
      </c>
      <c r="I38" s="769"/>
      <c r="J38" s="835"/>
      <c r="K38" s="835"/>
      <c r="L38" s="835"/>
      <c r="M38" s="823"/>
      <c r="N38" s="823"/>
      <c r="O38" s="823"/>
      <c r="P38" s="823"/>
    </row>
    <row r="39" spans="1:16" ht="14.85" customHeight="1">
      <c r="A39" s="40" t="s">
        <v>695</v>
      </c>
      <c r="B39" s="41" t="s">
        <v>174</v>
      </c>
      <c r="C39" s="900">
        <v>1287.8</v>
      </c>
      <c r="D39" s="906">
        <v>1317.5</v>
      </c>
      <c r="E39" s="893">
        <v>-29.700000000000045</v>
      </c>
      <c r="F39" s="907">
        <v>-2.2542694497153733E-2</v>
      </c>
      <c r="I39" s="769"/>
      <c r="J39" s="835"/>
      <c r="K39" s="835"/>
      <c r="L39" s="835"/>
      <c r="M39" s="823"/>
      <c r="N39" s="823"/>
      <c r="O39" s="823"/>
      <c r="P39" s="823"/>
    </row>
    <row r="40" spans="1:16" ht="14.85" customHeight="1">
      <c r="A40" s="40" t="s">
        <v>696</v>
      </c>
      <c r="B40" s="41" t="s">
        <v>174</v>
      </c>
      <c r="C40" s="900">
        <v>144.4</v>
      </c>
      <c r="D40" s="906">
        <v>175.2</v>
      </c>
      <c r="E40" s="893">
        <v>-30.799999999999983</v>
      </c>
      <c r="F40" s="907">
        <v>-0.17579908675799077</v>
      </c>
      <c r="I40" s="769"/>
      <c r="J40" s="835"/>
      <c r="K40" s="835"/>
      <c r="L40" s="835"/>
      <c r="M40" s="823"/>
      <c r="N40" s="823"/>
      <c r="O40" s="823"/>
      <c r="P40" s="823"/>
    </row>
    <row r="41" spans="1:16" ht="14.85" customHeight="1">
      <c r="A41" s="40" t="s">
        <v>697</v>
      </c>
      <c r="B41" s="41" t="s">
        <v>160</v>
      </c>
      <c r="C41" s="901">
        <v>6.3E-2</v>
      </c>
      <c r="D41" s="908">
        <v>6.9000000000000006E-2</v>
      </c>
      <c r="E41" s="919">
        <v>-0.6</v>
      </c>
      <c r="F41" s="907" t="s">
        <v>134</v>
      </c>
      <c r="I41" s="769"/>
      <c r="J41" s="835"/>
      <c r="K41" s="835"/>
      <c r="L41" s="835"/>
      <c r="M41" s="823"/>
      <c r="N41" s="823"/>
      <c r="O41" s="823"/>
      <c r="P41" s="823"/>
    </row>
    <row r="42" spans="1:16" ht="14.85" customHeight="1">
      <c r="A42" s="40" t="s">
        <v>626</v>
      </c>
      <c r="B42" s="41" t="s">
        <v>174</v>
      </c>
      <c r="C42" s="900">
        <v>3609.2</v>
      </c>
      <c r="D42" s="906">
        <v>3580.9</v>
      </c>
      <c r="E42" s="893">
        <v>28.299999999999727</v>
      </c>
      <c r="F42" s="907">
        <v>7.9030411349101416E-3</v>
      </c>
      <c r="I42" s="769"/>
      <c r="J42" s="835"/>
      <c r="K42" s="835"/>
      <c r="L42" s="835"/>
      <c r="M42" s="823"/>
      <c r="N42" s="823"/>
      <c r="O42" s="823"/>
      <c r="P42" s="823"/>
    </row>
    <row r="43" spans="1:16" ht="14.85" customHeight="1">
      <c r="A43" s="40" t="s">
        <v>698</v>
      </c>
      <c r="B43" s="41" t="s">
        <v>329</v>
      </c>
      <c r="C43" s="904">
        <v>0.44</v>
      </c>
      <c r="D43" s="909">
        <v>0.432</v>
      </c>
      <c r="E43" s="905">
        <v>8.0000000000000071E-3</v>
      </c>
      <c r="F43" s="907">
        <v>1.8518518518518535E-2</v>
      </c>
      <c r="I43" s="769"/>
      <c r="J43" s="835"/>
      <c r="K43" s="835"/>
      <c r="L43" s="835"/>
      <c r="M43" s="823"/>
      <c r="N43" s="823"/>
      <c r="O43" s="823"/>
      <c r="P43" s="823"/>
    </row>
    <row r="44" spans="1:16" ht="14.85" customHeight="1">
      <c r="A44" s="40" t="s">
        <v>699</v>
      </c>
      <c r="B44" s="41" t="s">
        <v>329</v>
      </c>
      <c r="C44" s="904">
        <v>2.57</v>
      </c>
      <c r="D44" s="909">
        <v>2.6</v>
      </c>
      <c r="E44" s="905">
        <v>-3.0000000000000249E-2</v>
      </c>
      <c r="F44" s="907">
        <v>-1.1538461538461635E-2</v>
      </c>
      <c r="I44" s="769"/>
      <c r="J44" s="835"/>
      <c r="K44" s="835"/>
      <c r="L44" s="835"/>
      <c r="M44" s="823"/>
      <c r="N44" s="823"/>
      <c r="O44" s="823"/>
      <c r="P44" s="823"/>
    </row>
    <row r="45" spans="1:16" ht="14.85" customHeight="1">
      <c r="A45" s="40" t="s">
        <v>700</v>
      </c>
      <c r="B45" s="41" t="s">
        <v>329</v>
      </c>
      <c r="C45" s="904">
        <v>2.4900000000000002</v>
      </c>
      <c r="D45" s="909">
        <v>2.72</v>
      </c>
      <c r="E45" s="905">
        <v>-0.22999999999999998</v>
      </c>
      <c r="F45" s="907">
        <v>-8.4558823529411756E-2</v>
      </c>
      <c r="I45" s="769"/>
      <c r="J45" s="835"/>
      <c r="K45" s="835"/>
      <c r="L45" s="835"/>
      <c r="M45" s="823"/>
      <c r="N45" s="823"/>
      <c r="O45" s="823"/>
      <c r="P45" s="823"/>
    </row>
    <row r="46" spans="1:16" ht="14.85" customHeight="1">
      <c r="A46" s="40" t="s">
        <v>701</v>
      </c>
      <c r="B46" s="41" t="s">
        <v>329</v>
      </c>
      <c r="C46" s="904">
        <v>0.71</v>
      </c>
      <c r="D46" s="909">
        <v>0.72</v>
      </c>
      <c r="E46" s="905">
        <v>-1.0000000000000009E-2</v>
      </c>
      <c r="F46" s="907">
        <v>-1.3888888888888902E-2</v>
      </c>
      <c r="I46" s="769"/>
      <c r="J46" s="835"/>
      <c r="K46" s="835"/>
      <c r="L46" s="835"/>
      <c r="M46" s="823"/>
      <c r="N46" s="823"/>
      <c r="O46" s="823"/>
      <c r="P46" s="823"/>
    </row>
    <row r="47" spans="1:16" ht="14.85" customHeight="1">
      <c r="A47" s="40" t="s">
        <v>702</v>
      </c>
      <c r="B47" s="41" t="s">
        <v>160</v>
      </c>
      <c r="C47" s="901">
        <v>0.28899999999999998</v>
      </c>
      <c r="D47" s="908">
        <v>0.29399999999999998</v>
      </c>
      <c r="E47" s="919">
        <v>-0.5</v>
      </c>
      <c r="F47" s="907" t="s">
        <v>134</v>
      </c>
      <c r="H47" s="769"/>
      <c r="I47" s="769"/>
      <c r="J47" s="835"/>
      <c r="K47" s="835"/>
      <c r="L47" s="835"/>
      <c r="M47" s="823"/>
      <c r="N47" s="823"/>
      <c r="O47" s="823"/>
      <c r="P47" s="823"/>
    </row>
    <row r="48" spans="1:16" ht="14.85" customHeight="1">
      <c r="A48" s="40" t="s">
        <v>703</v>
      </c>
      <c r="B48" s="41" t="s">
        <v>329</v>
      </c>
      <c r="C48" s="904">
        <v>1.42</v>
      </c>
      <c r="D48" s="909">
        <v>1.55</v>
      </c>
      <c r="E48" s="905">
        <v>-0.13000000000000012</v>
      </c>
      <c r="F48" s="907">
        <v>-8.3870967741935559E-2</v>
      </c>
      <c r="H48" s="769"/>
      <c r="I48" s="769"/>
      <c r="J48" s="835"/>
      <c r="K48" s="835"/>
      <c r="L48" s="835"/>
      <c r="M48" s="823"/>
      <c r="N48" s="823"/>
      <c r="O48" s="823"/>
      <c r="P48" s="823"/>
    </row>
    <row r="49" spans="1:16" ht="14.85" customHeight="1">
      <c r="A49" s="40" t="s">
        <v>704</v>
      </c>
      <c r="B49" s="41" t="s">
        <v>329</v>
      </c>
      <c r="C49" s="904">
        <v>0.44</v>
      </c>
      <c r="D49" s="909">
        <v>0.48</v>
      </c>
      <c r="E49" s="905">
        <v>-3.999999999999998E-2</v>
      </c>
      <c r="F49" s="907">
        <v>-8.3333333333333301E-2</v>
      </c>
      <c r="J49" s="829"/>
      <c r="K49" s="829"/>
      <c r="L49" s="829"/>
      <c r="M49" s="823"/>
      <c r="N49" s="823"/>
      <c r="O49" s="823"/>
      <c r="P49" s="823"/>
    </row>
    <row r="50" spans="1:16" ht="14.85" customHeight="1"/>
    <row r="51" spans="1:16" ht="14.85" customHeight="1"/>
    <row r="52" spans="1:16" ht="14.85" customHeight="1"/>
    <row r="53" spans="1:16" ht="14.85" customHeight="1"/>
    <row r="54" spans="1:16" ht="14.85" customHeight="1"/>
    <row r="55" spans="1:16" ht="14.85" customHeight="1">
      <c r="N55" s="833"/>
      <c r="O55" s="833"/>
      <c r="P55" s="833"/>
    </row>
    <row r="56" spans="1:16" ht="14.85" customHeight="1">
      <c r="N56" s="833"/>
      <c r="O56" s="833"/>
      <c r="P56" s="833"/>
    </row>
    <row r="57" spans="1:16" ht="14.85" customHeight="1">
      <c r="N57" s="833"/>
      <c r="O57" s="833"/>
      <c r="P57" s="833"/>
    </row>
    <row r="58" spans="1:16" ht="14.85" customHeight="1">
      <c r="N58" s="833"/>
      <c r="O58" s="833"/>
      <c r="P58" s="833"/>
    </row>
    <row r="59" spans="1:16" ht="14.85" customHeight="1">
      <c r="N59" s="833"/>
      <c r="O59" s="833"/>
      <c r="P59" s="833"/>
    </row>
    <row r="60" spans="1:16" ht="14.85" customHeight="1">
      <c r="N60" s="833"/>
      <c r="O60" s="833"/>
      <c r="P60" s="833"/>
    </row>
    <row r="61" spans="1:16" ht="14.85" customHeight="1">
      <c r="N61" s="833"/>
      <c r="O61" s="833"/>
      <c r="P61" s="833"/>
    </row>
    <row r="62" spans="1:16" ht="14.85" customHeight="1">
      <c r="N62" s="833"/>
      <c r="O62" s="833"/>
      <c r="P62" s="833"/>
    </row>
    <row r="63" spans="1:16" ht="14.85" customHeight="1">
      <c r="N63" s="833"/>
      <c r="O63" s="833"/>
      <c r="P63" s="833"/>
    </row>
    <row r="64" spans="1:16" ht="14.85" customHeight="1">
      <c r="N64" s="833"/>
      <c r="O64" s="833"/>
      <c r="P64" s="833"/>
    </row>
    <row r="65" spans="14:16" ht="14.85" customHeight="1">
      <c r="N65" s="833"/>
      <c r="O65" s="833"/>
      <c r="P65" s="833"/>
    </row>
    <row r="66" spans="14:16" ht="14.85" customHeight="1">
      <c r="N66" s="833"/>
      <c r="O66" s="833"/>
      <c r="P66" s="833"/>
    </row>
    <row r="67" spans="14:16" ht="14.85" customHeight="1">
      <c r="N67" s="833"/>
      <c r="O67" s="833"/>
      <c r="P67" s="833"/>
    </row>
    <row r="68" spans="14:16" ht="14.85" customHeight="1">
      <c r="N68" s="833"/>
      <c r="O68" s="833"/>
      <c r="P68" s="833"/>
    </row>
    <row r="69" spans="14:16" ht="14.85" customHeight="1">
      <c r="N69" s="833"/>
      <c r="O69" s="833"/>
      <c r="P69" s="833"/>
    </row>
    <row r="70" spans="14:16" ht="14.85" customHeight="1">
      <c r="N70" s="833"/>
      <c r="O70" s="833"/>
      <c r="P70" s="833"/>
    </row>
    <row r="71" spans="14:16" ht="14.85" customHeight="1">
      <c r="N71" s="833"/>
      <c r="O71" s="833"/>
      <c r="P71" s="833"/>
    </row>
    <row r="72" spans="14:16" ht="14.85" customHeight="1">
      <c r="N72" s="833"/>
      <c r="O72" s="833"/>
      <c r="P72" s="833"/>
    </row>
    <row r="73" spans="14:16" ht="14.85" customHeight="1">
      <c r="N73" s="833"/>
      <c r="O73" s="833"/>
      <c r="P73" s="833"/>
    </row>
    <row r="74" spans="14:16" ht="14.85" customHeight="1">
      <c r="N74" s="833"/>
      <c r="O74" s="833"/>
      <c r="P74" s="833"/>
    </row>
    <row r="75" spans="14:16" ht="14.85" customHeight="1">
      <c r="N75" s="833"/>
      <c r="O75" s="833"/>
      <c r="P75" s="833"/>
    </row>
    <row r="76" spans="14:16" ht="14.85" customHeight="1">
      <c r="N76" s="833"/>
      <c r="O76" s="833"/>
      <c r="P76" s="833"/>
    </row>
    <row r="77" spans="14:16" ht="14.85" customHeight="1">
      <c r="N77" s="833"/>
      <c r="O77" s="833"/>
      <c r="P77" s="833"/>
    </row>
    <row r="78" spans="14:16" ht="14.85" customHeight="1">
      <c r="N78" s="833"/>
      <c r="O78" s="833"/>
      <c r="P78" s="833"/>
    </row>
    <row r="79" spans="14:16" ht="14.85" customHeight="1">
      <c r="N79" s="833"/>
      <c r="O79" s="833"/>
      <c r="P79" s="833"/>
    </row>
    <row r="80" spans="14:16" ht="14.85" customHeight="1">
      <c r="N80" s="833"/>
      <c r="O80" s="833"/>
      <c r="P80" s="833"/>
    </row>
    <row r="81" spans="14:16" ht="14.85" customHeight="1"/>
    <row r="82" spans="14:16" ht="14.85" customHeight="1">
      <c r="N82" s="823"/>
      <c r="O82" s="823"/>
      <c r="P82" s="823"/>
    </row>
    <row r="83" spans="14:16" ht="14.85" customHeight="1">
      <c r="N83" s="823"/>
      <c r="O83" s="823"/>
      <c r="P83" s="823"/>
    </row>
    <row r="84" spans="14:16" ht="14.85" customHeight="1">
      <c r="N84" s="823"/>
      <c r="O84" s="823"/>
      <c r="P84" s="823"/>
    </row>
    <row r="85" spans="14:16" ht="14.85" customHeight="1">
      <c r="N85" s="823"/>
      <c r="O85" s="823"/>
      <c r="P85" s="823"/>
    </row>
    <row r="86" spans="14:16" ht="14.85" customHeight="1">
      <c r="N86" s="823"/>
      <c r="O86" s="823"/>
      <c r="P86" s="823"/>
    </row>
    <row r="87" spans="14:16" ht="14.85" customHeight="1">
      <c r="N87" s="823"/>
      <c r="O87" s="823"/>
      <c r="P87" s="823"/>
    </row>
    <row r="88" spans="14:16" ht="14.85" customHeight="1">
      <c r="N88" s="823"/>
      <c r="O88" s="823"/>
      <c r="P88" s="823"/>
    </row>
    <row r="89" spans="14:16" ht="14.85" customHeight="1">
      <c r="N89" s="823"/>
      <c r="O89" s="823"/>
      <c r="P89" s="823"/>
    </row>
    <row r="90" spans="14:16">
      <c r="N90" s="823"/>
      <c r="O90" s="823"/>
      <c r="P90" s="823"/>
    </row>
    <row r="91" spans="14:16">
      <c r="N91" s="823"/>
      <c r="O91" s="823"/>
      <c r="P91" s="823"/>
    </row>
    <row r="92" spans="14:16">
      <c r="N92" s="823"/>
      <c r="O92" s="823"/>
      <c r="P92" s="823"/>
    </row>
    <row r="93" spans="14:16">
      <c r="N93" s="823"/>
      <c r="O93" s="823"/>
      <c r="P93" s="823"/>
    </row>
    <row r="94" spans="14:16">
      <c r="N94" s="823"/>
      <c r="O94" s="823"/>
      <c r="P94" s="823"/>
    </row>
    <row r="95" spans="14:16">
      <c r="N95" s="823"/>
      <c r="O95" s="823"/>
      <c r="P95" s="823"/>
    </row>
    <row r="96" spans="14:16">
      <c r="N96" s="823"/>
      <c r="O96" s="823"/>
      <c r="P96" s="823"/>
    </row>
    <row r="97" spans="14:16">
      <c r="N97" s="823"/>
      <c r="O97" s="823"/>
      <c r="P97" s="823"/>
    </row>
    <row r="98" spans="14:16">
      <c r="N98" s="823"/>
      <c r="O98" s="823"/>
      <c r="P98" s="823"/>
    </row>
    <row r="99" spans="14:16">
      <c r="N99" s="823"/>
      <c r="O99" s="823"/>
      <c r="P99" s="823"/>
    </row>
    <row r="100" spans="14:16">
      <c r="N100" s="823"/>
      <c r="O100" s="823"/>
      <c r="P100" s="823"/>
    </row>
    <row r="101" spans="14:16">
      <c r="N101" s="823"/>
      <c r="O101" s="823"/>
      <c r="P101" s="823"/>
    </row>
    <row r="102" spans="14:16">
      <c r="N102" s="823"/>
      <c r="O102" s="823"/>
      <c r="P102" s="823"/>
    </row>
    <row r="103" spans="14:16">
      <c r="N103" s="823"/>
      <c r="O103" s="823"/>
      <c r="P103" s="823"/>
    </row>
    <row r="104" spans="14:16">
      <c r="N104" s="823"/>
      <c r="O104" s="823"/>
      <c r="P104" s="823"/>
    </row>
    <row r="105" spans="14:16">
      <c r="N105" s="823"/>
      <c r="O105" s="823"/>
      <c r="P105" s="823"/>
    </row>
    <row r="106" spans="14:16">
      <c r="N106" s="823"/>
      <c r="O106" s="823"/>
      <c r="P106" s="823"/>
    </row>
    <row r="107" spans="14:16">
      <c r="N107" s="823"/>
      <c r="O107" s="823"/>
      <c r="P107" s="823"/>
    </row>
    <row r="108" spans="14:16">
      <c r="N108" s="823"/>
      <c r="O108" s="823"/>
      <c r="P108" s="823"/>
    </row>
    <row r="109" spans="14:16">
      <c r="N109" s="823"/>
      <c r="O109" s="823"/>
      <c r="P109" s="823"/>
    </row>
    <row r="110" spans="14:16">
      <c r="N110" s="823"/>
      <c r="O110" s="823"/>
      <c r="P110" s="823"/>
    </row>
    <row r="111" spans="14:16">
      <c r="N111" s="823"/>
      <c r="O111" s="823"/>
      <c r="P111" s="823"/>
    </row>
    <row r="112" spans="14:16">
      <c r="N112" s="823"/>
      <c r="O112" s="823"/>
      <c r="P112" s="823"/>
    </row>
    <row r="113" spans="14:16">
      <c r="N113" s="823"/>
      <c r="O113" s="823"/>
      <c r="P113" s="823"/>
    </row>
    <row r="114" spans="14:16">
      <c r="N114" s="823"/>
      <c r="O114" s="823"/>
      <c r="P114" s="823"/>
    </row>
    <row r="115" spans="14:16">
      <c r="N115" s="823"/>
      <c r="O115" s="823"/>
      <c r="P115" s="823"/>
    </row>
    <row r="116" spans="14:16">
      <c r="N116" s="823"/>
      <c r="O116" s="823"/>
      <c r="P116" s="823"/>
    </row>
    <row r="117" spans="14:16">
      <c r="N117" s="823"/>
      <c r="O117" s="823"/>
      <c r="P117" s="823"/>
    </row>
    <row r="118" spans="14:16">
      <c r="N118" s="823"/>
      <c r="O118" s="823"/>
      <c r="P118" s="823"/>
    </row>
    <row r="119" spans="14:16">
      <c r="N119" s="823"/>
      <c r="O119" s="823"/>
      <c r="P119" s="823"/>
    </row>
    <row r="120" spans="14:16">
      <c r="N120" s="823"/>
      <c r="O120" s="823"/>
      <c r="P120" s="823"/>
    </row>
    <row r="121" spans="14:16">
      <c r="N121" s="823"/>
      <c r="O121" s="823"/>
      <c r="P121" s="823"/>
    </row>
    <row r="122" spans="14:16">
      <c r="N122" s="823"/>
      <c r="O122" s="823"/>
      <c r="P122" s="823"/>
    </row>
    <row r="123" spans="14:16">
      <c r="N123" s="823"/>
      <c r="O123" s="823"/>
      <c r="P123" s="823"/>
    </row>
    <row r="124" spans="14:16">
      <c r="N124" s="823"/>
      <c r="O124" s="823"/>
      <c r="P124" s="823"/>
    </row>
  </sheetData>
  <mergeCells count="2">
    <mergeCell ref="A2:C2"/>
    <mergeCell ref="A4:D4"/>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5AF43-426C-4BA8-922E-B3786970AFA3}">
  <dimension ref="A1:AO69"/>
  <sheetViews>
    <sheetView zoomScaleNormal="100" workbookViewId="0"/>
  </sheetViews>
  <sheetFormatPr defaultColWidth="9.109375" defaultRowHeight="14.85" customHeight="1"/>
  <cols>
    <col min="1" max="1" width="55.5546875" style="4" customWidth="1"/>
    <col min="2" max="14" width="13.33203125" style="4" customWidth="1"/>
    <col min="15" max="15" width="12.5546875" style="4" customWidth="1"/>
    <col min="16" max="16" width="16.44140625" style="4" customWidth="1"/>
    <col min="17" max="16384" width="9.109375" style="4"/>
  </cols>
  <sheetData>
    <row r="1" spans="1:40" ht="39.9" customHeight="1">
      <c r="A1" s="76" t="s">
        <v>11</v>
      </c>
      <c r="B1" s="84"/>
      <c r="C1" s="84"/>
      <c r="D1" s="84"/>
      <c r="E1" s="84"/>
      <c r="F1" s="84"/>
      <c r="G1" s="84"/>
      <c r="H1" s="84"/>
      <c r="I1" s="84"/>
      <c r="J1" s="84"/>
      <c r="K1" s="84"/>
      <c r="L1" s="76"/>
      <c r="M1" s="84"/>
      <c r="N1" s="84"/>
      <c r="O1" s="84"/>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row>
    <row r="2" spans="1:40" ht="39.9" customHeight="1" thickBot="1">
      <c r="A2" s="971" t="s">
        <v>667</v>
      </c>
      <c r="B2" s="971"/>
      <c r="C2" s="971"/>
      <c r="D2" s="971"/>
      <c r="E2" s="971"/>
      <c r="F2" s="971"/>
      <c r="G2" s="971"/>
      <c r="H2" s="971"/>
      <c r="I2" s="971"/>
      <c r="J2" s="180"/>
      <c r="K2" s="180"/>
      <c r="L2" s="970"/>
      <c r="M2" s="970"/>
      <c r="N2" s="970"/>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row>
    <row r="4" spans="1:40" ht="14.85" customHeight="1">
      <c r="A4" s="631" t="s">
        <v>294</v>
      </c>
      <c r="B4" s="721"/>
      <c r="C4" s="721"/>
      <c r="D4" s="721"/>
      <c r="E4" s="721"/>
      <c r="F4" s="842"/>
      <c r="G4" s="721"/>
      <c r="H4" s="842"/>
      <c r="I4" s="819"/>
      <c r="J4" s="819"/>
      <c r="K4" s="819"/>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row>
    <row r="5" spans="1:40" ht="14.85" customHeight="1">
      <c r="A5" s="271"/>
      <c r="B5" s="272"/>
      <c r="C5" s="273" t="s">
        <v>295</v>
      </c>
      <c r="D5" s="273" t="s">
        <v>296</v>
      </c>
      <c r="E5" s="273" t="s">
        <v>297</v>
      </c>
      <c r="F5" s="273" t="s">
        <v>298</v>
      </c>
      <c r="G5" s="273" t="s">
        <v>299</v>
      </c>
      <c r="H5" s="273" t="s">
        <v>300</v>
      </c>
      <c r="I5" s="273" t="s">
        <v>301</v>
      </c>
      <c r="J5" s="273" t="s">
        <v>302</v>
      </c>
      <c r="K5" s="273" t="s">
        <v>303</v>
      </c>
      <c r="L5" s="273" t="s">
        <v>304</v>
      </c>
      <c r="M5" s="273" t="s">
        <v>305</v>
      </c>
      <c r="N5" s="273" t="s">
        <v>306</v>
      </c>
      <c r="O5" s="721"/>
      <c r="P5" s="721"/>
      <c r="Q5" s="721"/>
      <c r="R5" s="721"/>
      <c r="S5" s="721"/>
      <c r="T5" s="721"/>
      <c r="U5" s="721"/>
      <c r="V5" s="721"/>
      <c r="W5" s="721"/>
      <c r="X5" s="721"/>
      <c r="Y5" s="721"/>
      <c r="Z5" s="721"/>
      <c r="AA5" s="721"/>
      <c r="AB5" s="721"/>
      <c r="AC5" s="721"/>
      <c r="AD5" s="721"/>
      <c r="AE5" s="721"/>
      <c r="AF5" s="721"/>
      <c r="AG5" s="721"/>
      <c r="AH5" s="721"/>
      <c r="AI5" s="721"/>
      <c r="AJ5" s="721"/>
      <c r="AK5" s="721"/>
      <c r="AL5" s="721"/>
      <c r="AM5" s="721"/>
      <c r="AN5" s="721"/>
    </row>
    <row r="6" spans="1:40" ht="14.85" customHeight="1">
      <c r="A6" s="37" t="s">
        <v>19</v>
      </c>
      <c r="B6" s="38" t="s">
        <v>174</v>
      </c>
      <c r="C6" s="227">
        <v>653.53499999999997</v>
      </c>
      <c r="D6" s="39">
        <v>707.46199999999999</v>
      </c>
      <c r="E6" s="39">
        <v>471.20099999999996</v>
      </c>
      <c r="F6" s="39">
        <v>442.08200000000005</v>
      </c>
      <c r="G6" s="39">
        <v>928.3</v>
      </c>
      <c r="H6" s="39">
        <v>1359.1</v>
      </c>
      <c r="I6" s="39">
        <v>1294.7</v>
      </c>
      <c r="J6" s="39">
        <v>741.9</v>
      </c>
      <c r="K6" s="39">
        <v>991.2</v>
      </c>
      <c r="L6" s="39">
        <v>733.2</v>
      </c>
      <c r="M6" s="39">
        <v>427.3</v>
      </c>
      <c r="N6" s="39">
        <v>344.7</v>
      </c>
      <c r="O6" s="721"/>
      <c r="P6" s="721"/>
      <c r="Q6" s="721"/>
      <c r="R6" s="721"/>
      <c r="S6" s="721"/>
      <c r="T6" s="721"/>
      <c r="U6" s="721"/>
      <c r="V6" s="721"/>
      <c r="W6" s="721"/>
      <c r="X6" s="721"/>
      <c r="Y6" s="721"/>
      <c r="Z6" s="721"/>
      <c r="AA6" s="721"/>
      <c r="AB6" s="721"/>
      <c r="AC6" s="721"/>
      <c r="AD6" s="721"/>
      <c r="AE6" s="721"/>
      <c r="AF6" s="721"/>
      <c r="AG6" s="721"/>
      <c r="AH6" s="721"/>
      <c r="AI6" s="721"/>
      <c r="AJ6" s="782"/>
      <c r="AK6" s="782"/>
      <c r="AL6" s="782"/>
      <c r="AM6" s="782"/>
      <c r="AN6" s="782"/>
    </row>
    <row r="7" spans="1:40" ht="14.85" customHeight="1">
      <c r="A7" s="40" t="s">
        <v>26</v>
      </c>
      <c r="B7" s="41" t="s">
        <v>174</v>
      </c>
      <c r="C7" s="227">
        <v>181.738</v>
      </c>
      <c r="D7" s="42">
        <v>139.41800000000001</v>
      </c>
      <c r="E7" s="42">
        <v>91.796999999999997</v>
      </c>
      <c r="F7" s="42">
        <v>103.56699999999999</v>
      </c>
      <c r="G7" s="42">
        <v>149.9</v>
      </c>
      <c r="H7" s="42">
        <v>112.1</v>
      </c>
      <c r="I7" s="42">
        <v>150.80000000000001</v>
      </c>
      <c r="J7" s="42">
        <v>95.1</v>
      </c>
      <c r="K7" s="42">
        <v>111.4</v>
      </c>
      <c r="L7" s="42">
        <v>111.80000000000001</v>
      </c>
      <c r="M7" s="42">
        <v>72.2</v>
      </c>
      <c r="N7" s="42">
        <v>70.599999999999994</v>
      </c>
      <c r="O7" s="721"/>
      <c r="P7" s="721"/>
      <c r="Q7" s="826"/>
      <c r="R7" s="721"/>
      <c r="S7" s="721"/>
      <c r="T7" s="721"/>
      <c r="U7" s="721"/>
      <c r="V7" s="721"/>
      <c r="W7" s="721"/>
      <c r="X7" s="721"/>
      <c r="Y7" s="721"/>
      <c r="Z7" s="721"/>
      <c r="AA7" s="721"/>
      <c r="AB7" s="721"/>
      <c r="AC7" s="721"/>
      <c r="AD7" s="721"/>
      <c r="AE7" s="721"/>
      <c r="AF7" s="721"/>
      <c r="AG7" s="721"/>
      <c r="AH7" s="721"/>
      <c r="AI7" s="721"/>
      <c r="AJ7" s="782"/>
      <c r="AK7" s="782"/>
      <c r="AL7" s="782"/>
      <c r="AM7" s="782"/>
      <c r="AN7" s="782"/>
    </row>
    <row r="8" spans="1:40" ht="14.85" customHeight="1">
      <c r="A8" s="40" t="s">
        <v>307</v>
      </c>
      <c r="B8" s="41" t="s">
        <v>160</v>
      </c>
      <c r="C8" s="258">
        <v>0.28116321848327375</v>
      </c>
      <c r="D8" s="44">
        <v>0.20273732764462438</v>
      </c>
      <c r="E8" s="44">
        <v>0.20191051420678249</v>
      </c>
      <c r="F8" s="44">
        <v>0.20699999999999999</v>
      </c>
      <c r="G8" s="44">
        <v>0.17</v>
      </c>
      <c r="H8" s="44">
        <v>8.8999999999999996E-2</v>
      </c>
      <c r="I8" s="44">
        <v>0.114</v>
      </c>
      <c r="J8" s="44">
        <v>0.13300000000000001</v>
      </c>
      <c r="K8" s="44">
        <v>0.11</v>
      </c>
      <c r="L8" s="44">
        <v>0.14678242566338023</v>
      </c>
      <c r="M8" s="44">
        <v>0.17399999999999999</v>
      </c>
      <c r="N8" s="44">
        <v>0.21299999999999999</v>
      </c>
      <c r="O8" s="721"/>
      <c r="P8" s="721"/>
      <c r="Q8" s="721"/>
      <c r="R8" s="721"/>
      <c r="S8" s="721"/>
      <c r="T8" s="721"/>
      <c r="U8" s="721"/>
      <c r="V8" s="721"/>
      <c r="W8" s="721"/>
      <c r="X8" s="721"/>
      <c r="Y8" s="721"/>
      <c r="Z8" s="721"/>
      <c r="AA8" s="721"/>
      <c r="AB8" s="721"/>
      <c r="AC8" s="721"/>
      <c r="AD8" s="721"/>
      <c r="AE8" s="721"/>
      <c r="AF8" s="721"/>
      <c r="AG8" s="721"/>
      <c r="AH8" s="721"/>
      <c r="AI8" s="721"/>
      <c r="AJ8" s="782"/>
      <c r="AK8" s="782"/>
      <c r="AL8" s="782"/>
      <c r="AM8" s="782"/>
      <c r="AN8" s="782"/>
    </row>
    <row r="9" spans="1:40" ht="14.85" customHeight="1">
      <c r="A9" s="40" t="s">
        <v>105</v>
      </c>
      <c r="B9" s="41" t="s">
        <v>174</v>
      </c>
      <c r="C9" s="227">
        <v>188.89400000000001</v>
      </c>
      <c r="D9" s="42">
        <v>159.202</v>
      </c>
      <c r="E9" s="42">
        <v>108.25600000000001</v>
      </c>
      <c r="F9" s="42">
        <v>44.669999999999995</v>
      </c>
      <c r="G9" s="42">
        <v>195.3</v>
      </c>
      <c r="H9" s="42">
        <v>206.2</v>
      </c>
      <c r="I9" s="42">
        <v>122.1</v>
      </c>
      <c r="J9" s="42">
        <v>119.8</v>
      </c>
      <c r="K9" s="42">
        <v>91.6</v>
      </c>
      <c r="L9" s="42">
        <v>88</v>
      </c>
      <c r="M9" s="42">
        <v>83.8</v>
      </c>
      <c r="N9" s="42">
        <v>83.8</v>
      </c>
      <c r="O9" s="783"/>
      <c r="P9" s="721"/>
      <c r="Q9" s="721"/>
      <c r="R9" s="721"/>
      <c r="S9" s="721"/>
      <c r="T9" s="721"/>
      <c r="U9" s="721"/>
      <c r="V9" s="721"/>
      <c r="W9" s="721"/>
      <c r="X9" s="721"/>
      <c r="Y9" s="721"/>
      <c r="Z9" s="721"/>
      <c r="AA9" s="721"/>
      <c r="AB9" s="721"/>
      <c r="AC9" s="721"/>
      <c r="AD9" s="721"/>
      <c r="AE9" s="721"/>
      <c r="AF9" s="721"/>
      <c r="AG9" s="721"/>
      <c r="AH9" s="721"/>
      <c r="AI9" s="721"/>
      <c r="AJ9" s="782"/>
      <c r="AK9" s="782"/>
      <c r="AL9" s="782"/>
      <c r="AM9" s="782"/>
      <c r="AN9" s="782"/>
    </row>
    <row r="10" spans="1:40" ht="14.85" customHeight="1">
      <c r="A10" s="40" t="s">
        <v>46</v>
      </c>
      <c r="B10" s="41" t="s">
        <v>174</v>
      </c>
      <c r="C10" s="227">
        <v>140.25899999999999</v>
      </c>
      <c r="D10" s="42">
        <v>98.48299999999999</v>
      </c>
      <c r="E10" s="42">
        <v>52.661000000000001</v>
      </c>
      <c r="F10" s="42">
        <v>67.086999999999989</v>
      </c>
      <c r="G10" s="42">
        <v>111.3</v>
      </c>
      <c r="H10" s="42">
        <v>68.5</v>
      </c>
      <c r="I10" s="42">
        <v>112</v>
      </c>
      <c r="J10" s="42">
        <v>60</v>
      </c>
      <c r="K10" s="42">
        <v>76.900000000000006</v>
      </c>
      <c r="L10" s="558">
        <v>78.000000000000028</v>
      </c>
      <c r="M10" s="42">
        <v>41.4</v>
      </c>
      <c r="N10" s="42">
        <v>39.299999999999997</v>
      </c>
      <c r="O10" s="721"/>
      <c r="P10" s="721"/>
      <c r="Q10" s="721"/>
      <c r="R10" s="721"/>
      <c r="S10" s="721"/>
      <c r="T10" s="721"/>
      <c r="U10" s="721"/>
      <c r="V10" s="721"/>
      <c r="W10" s="721"/>
      <c r="X10" s="721"/>
      <c r="Y10" s="721"/>
      <c r="Z10" s="721"/>
      <c r="AA10" s="721"/>
      <c r="AB10" s="721"/>
      <c r="AC10" s="721"/>
      <c r="AD10" s="721"/>
      <c r="AE10" s="721"/>
      <c r="AF10" s="721"/>
      <c r="AG10" s="721"/>
      <c r="AH10" s="721"/>
      <c r="AI10" s="721"/>
      <c r="AJ10" s="782"/>
      <c r="AK10" s="782"/>
      <c r="AL10" s="782"/>
      <c r="AM10" s="782"/>
      <c r="AN10" s="782"/>
    </row>
    <row r="11" spans="1:40" ht="14.85" customHeight="1">
      <c r="A11" s="40" t="s">
        <v>29</v>
      </c>
      <c r="B11" s="41" t="s">
        <v>174</v>
      </c>
      <c r="C11" s="227">
        <v>147.51500000000001</v>
      </c>
      <c r="D11" s="42">
        <v>118.267</v>
      </c>
      <c r="E11" s="42">
        <v>69.12</v>
      </c>
      <c r="F11" s="42">
        <v>8.09</v>
      </c>
      <c r="G11" s="42">
        <v>156.6</v>
      </c>
      <c r="H11" s="42">
        <v>162.6</v>
      </c>
      <c r="I11" s="42">
        <v>83.3</v>
      </c>
      <c r="J11" s="42">
        <v>84.7</v>
      </c>
      <c r="K11" s="42">
        <v>57.2</v>
      </c>
      <c r="L11" s="42">
        <v>29.5</v>
      </c>
      <c r="M11" s="42">
        <v>53</v>
      </c>
      <c r="N11" s="42">
        <v>52.5</v>
      </c>
      <c r="O11" s="783"/>
      <c r="P11" s="721"/>
      <c r="Q11" s="826"/>
      <c r="R11" s="721"/>
      <c r="S11" s="721"/>
      <c r="T11" s="721"/>
      <c r="U11" s="721"/>
      <c r="V11" s="721"/>
      <c r="W11" s="721"/>
      <c r="X11" s="721"/>
      <c r="Y11" s="721"/>
      <c r="Z11" s="721"/>
      <c r="AA11" s="721"/>
      <c r="AB11" s="721"/>
      <c r="AC11" s="721"/>
      <c r="AD11" s="721"/>
      <c r="AE11" s="721"/>
      <c r="AF11" s="721"/>
      <c r="AG11" s="721"/>
      <c r="AH11" s="721"/>
      <c r="AI11" s="721"/>
      <c r="AJ11" s="782"/>
      <c r="AK11" s="782"/>
      <c r="AL11" s="782"/>
      <c r="AM11" s="782"/>
      <c r="AN11" s="782"/>
    </row>
    <row r="12" spans="1:40" ht="14.85" customHeight="1">
      <c r="A12" s="243" t="s">
        <v>308</v>
      </c>
      <c r="B12" s="41" t="s">
        <v>174</v>
      </c>
      <c r="C12" s="227">
        <v>112.6084</v>
      </c>
      <c r="D12" s="42">
        <v>93.529000000000011</v>
      </c>
      <c r="E12" s="42">
        <v>42.928850000000004</v>
      </c>
      <c r="F12" s="42">
        <v>61.408250000000002</v>
      </c>
      <c r="G12" s="42">
        <v>88.7</v>
      </c>
      <c r="H12" s="42">
        <v>53.7</v>
      </c>
      <c r="I12" s="42">
        <v>94.4</v>
      </c>
      <c r="J12" s="42">
        <v>46.8</v>
      </c>
      <c r="K12" s="42">
        <v>61.1</v>
      </c>
      <c r="L12" s="558">
        <v>70.199999999999989</v>
      </c>
      <c r="M12" s="42">
        <v>29.2</v>
      </c>
      <c r="N12" s="42">
        <v>28.3</v>
      </c>
      <c r="O12" s="721"/>
      <c r="P12" s="823"/>
      <c r="Q12" s="826"/>
      <c r="R12" s="721"/>
      <c r="S12" s="721"/>
      <c r="T12" s="721"/>
      <c r="U12" s="721"/>
      <c r="V12" s="721"/>
      <c r="W12" s="721"/>
      <c r="X12" s="721"/>
      <c r="Y12" s="721"/>
      <c r="Z12" s="721"/>
      <c r="AA12" s="721"/>
      <c r="AB12" s="721"/>
      <c r="AC12" s="721"/>
      <c r="AD12" s="721"/>
      <c r="AE12" s="721"/>
      <c r="AF12" s="721"/>
      <c r="AG12" s="721"/>
      <c r="AH12" s="721"/>
      <c r="AI12" s="721"/>
      <c r="AJ12" s="782"/>
      <c r="AK12" s="782"/>
      <c r="AL12" s="782"/>
      <c r="AM12" s="782"/>
      <c r="AN12" s="782"/>
    </row>
    <row r="13" spans="1:40" ht="14.85" customHeight="1">
      <c r="A13" s="40" t="s">
        <v>32</v>
      </c>
      <c r="B13" s="41" t="s">
        <v>174</v>
      </c>
      <c r="C13" s="227">
        <v>118.69099999999999</v>
      </c>
      <c r="D13" s="42">
        <v>107.601</v>
      </c>
      <c r="E13" s="42">
        <v>56.804000000000002</v>
      </c>
      <c r="F13" s="42">
        <v>28.558000000000003</v>
      </c>
      <c r="G13" s="42">
        <v>127.2</v>
      </c>
      <c r="H13" s="42">
        <v>108.5</v>
      </c>
      <c r="I13" s="42">
        <v>70.099999999999994</v>
      </c>
      <c r="J13" s="42">
        <v>68</v>
      </c>
      <c r="K13" s="42">
        <v>46.8</v>
      </c>
      <c r="L13" s="558">
        <v>47.9</v>
      </c>
      <c r="M13" s="42">
        <v>51.2</v>
      </c>
      <c r="N13" s="42">
        <v>18</v>
      </c>
      <c r="O13" s="721"/>
      <c r="P13" s="721"/>
      <c r="Q13" s="721"/>
      <c r="R13" s="721"/>
      <c r="S13" s="721"/>
      <c r="T13" s="721"/>
      <c r="U13" s="721"/>
      <c r="V13" s="721"/>
      <c r="W13" s="721"/>
      <c r="X13" s="721"/>
      <c r="Y13" s="721"/>
      <c r="Z13" s="721"/>
      <c r="AA13" s="721"/>
      <c r="AB13" s="721"/>
      <c r="AC13" s="721"/>
      <c r="AD13" s="721"/>
      <c r="AE13" s="721"/>
      <c r="AF13" s="721"/>
      <c r="AG13" s="721"/>
      <c r="AH13" s="721"/>
      <c r="AI13" s="721"/>
      <c r="AJ13" s="782"/>
      <c r="AK13" s="782"/>
      <c r="AL13" s="782"/>
      <c r="AM13" s="782"/>
      <c r="AN13" s="782"/>
    </row>
    <row r="14" spans="1:40" ht="14.85" customHeight="1">
      <c r="A14" s="243" t="s">
        <v>309</v>
      </c>
      <c r="B14" s="41" t="s">
        <v>174</v>
      </c>
      <c r="C14" s="227">
        <v>209.49999999999997</v>
      </c>
      <c r="D14" s="42">
        <v>303.39999999999998</v>
      </c>
      <c r="E14" s="42">
        <v>231.09999999999997</v>
      </c>
      <c r="F14" s="42">
        <v>281.8</v>
      </c>
      <c r="G14" s="42">
        <v>120.8</v>
      </c>
      <c r="H14" s="42">
        <v>154</v>
      </c>
      <c r="I14" s="42">
        <v>188.1</v>
      </c>
      <c r="J14" s="42">
        <v>117.5</v>
      </c>
      <c r="K14" s="42">
        <v>62</v>
      </c>
      <c r="L14" s="558">
        <v>103.1</v>
      </c>
      <c r="M14" s="42">
        <v>54.1</v>
      </c>
      <c r="N14" s="42">
        <v>48.7</v>
      </c>
      <c r="O14" s="721"/>
      <c r="P14" s="721"/>
      <c r="Q14" s="721"/>
      <c r="R14" s="721"/>
      <c r="S14" s="721"/>
      <c r="T14" s="721"/>
      <c r="U14" s="721"/>
      <c r="V14" s="721"/>
      <c r="W14" s="721"/>
      <c r="X14" s="721"/>
      <c r="Y14" s="721"/>
      <c r="Z14" s="721"/>
      <c r="AA14" s="721"/>
      <c r="AB14" s="721"/>
      <c r="AC14" s="721"/>
      <c r="AD14" s="721"/>
      <c r="AE14" s="721"/>
      <c r="AF14" s="721"/>
      <c r="AG14" s="721"/>
      <c r="AH14" s="721"/>
      <c r="AI14" s="721"/>
      <c r="AJ14" s="782"/>
      <c r="AK14" s="782"/>
      <c r="AL14" s="782"/>
      <c r="AM14" s="782"/>
      <c r="AN14" s="782"/>
    </row>
    <row r="15" spans="1:40" ht="14.85" customHeight="1">
      <c r="A15" s="243" t="s">
        <v>108</v>
      </c>
      <c r="B15" s="41" t="s">
        <v>174</v>
      </c>
      <c r="C15" s="227">
        <v>169.49200000000002</v>
      </c>
      <c r="D15" s="42">
        <v>142.93593288</v>
      </c>
      <c r="E15" s="42">
        <v>82.83317246</v>
      </c>
      <c r="F15" s="42">
        <f>-23.7</f>
        <v>-23.7</v>
      </c>
      <c r="G15" s="133">
        <v>185.3</v>
      </c>
      <c r="H15" s="133">
        <v>197.2</v>
      </c>
      <c r="I15" s="133">
        <v>101.4</v>
      </c>
      <c r="J15" s="133">
        <v>96.2</v>
      </c>
      <c r="K15" s="133">
        <v>89.3</v>
      </c>
      <c r="L15" s="560">
        <v>82.9</v>
      </c>
      <c r="M15" s="133">
        <v>67.400000000000006</v>
      </c>
      <c r="N15" s="133">
        <v>65.099999999999994</v>
      </c>
      <c r="O15" s="721"/>
      <c r="P15" s="721"/>
      <c r="Q15" s="721"/>
      <c r="R15" s="721"/>
      <c r="S15" s="721"/>
      <c r="T15" s="721"/>
      <c r="U15" s="721"/>
      <c r="V15" s="721"/>
      <c r="W15" s="721"/>
      <c r="X15" s="721"/>
      <c r="Y15" s="721"/>
      <c r="Z15" s="721"/>
      <c r="AA15" s="721"/>
      <c r="AB15" s="721"/>
      <c r="AC15" s="721"/>
      <c r="AD15" s="721"/>
      <c r="AE15" s="721"/>
      <c r="AF15" s="721"/>
      <c r="AG15" s="721"/>
      <c r="AH15" s="721"/>
      <c r="AI15" s="721"/>
      <c r="AJ15" s="782"/>
      <c r="AK15" s="782"/>
      <c r="AL15" s="782"/>
      <c r="AM15" s="782"/>
      <c r="AN15" s="782"/>
    </row>
    <row r="16" spans="1:40" ht="14.85" customHeight="1">
      <c r="A16" s="243" t="s">
        <v>115</v>
      </c>
      <c r="B16" s="41" t="s">
        <v>174</v>
      </c>
      <c r="C16" s="227">
        <v>5.0000000000000284</v>
      </c>
      <c r="D16" s="42">
        <v>-97.100000000000023</v>
      </c>
      <c r="E16" s="42">
        <v>-165.49999999999989</v>
      </c>
      <c r="F16" s="42">
        <v>-157.80000000000001</v>
      </c>
      <c r="G16" s="42">
        <v>208</v>
      </c>
      <c r="H16" s="42">
        <v>652.9</v>
      </c>
      <c r="I16" s="42">
        <v>-385.5</v>
      </c>
      <c r="J16" s="42">
        <v>-92.8</v>
      </c>
      <c r="K16" s="42">
        <v>-157.19999999999999</v>
      </c>
      <c r="L16" s="558">
        <v>-278.5</v>
      </c>
      <c r="M16" s="42">
        <v>-47.3</v>
      </c>
      <c r="N16" s="42">
        <v>54.3</v>
      </c>
      <c r="O16" s="721"/>
      <c r="Q16" s="721"/>
      <c r="R16" s="721"/>
      <c r="S16" s="721"/>
      <c r="T16" s="721"/>
      <c r="U16" s="721"/>
      <c r="V16" s="721"/>
      <c r="W16" s="721"/>
      <c r="X16" s="721"/>
      <c r="Y16" s="721"/>
      <c r="Z16" s="721"/>
      <c r="AA16" s="721"/>
      <c r="AB16" s="721"/>
      <c r="AC16" s="721"/>
      <c r="AD16" s="721"/>
      <c r="AE16" s="721"/>
      <c r="AF16" s="721"/>
      <c r="AG16" s="721"/>
      <c r="AH16" s="721"/>
      <c r="AI16" s="721"/>
      <c r="AJ16" s="782"/>
      <c r="AK16" s="782"/>
      <c r="AL16" s="782"/>
      <c r="AM16" s="782"/>
      <c r="AN16" s="782"/>
    </row>
    <row r="17" spans="1:40" ht="14.85" customHeight="1">
      <c r="A17" s="243" t="s">
        <v>310</v>
      </c>
      <c r="B17" s="41" t="s">
        <v>160</v>
      </c>
      <c r="C17" s="258">
        <v>0.14175904278772464</v>
      </c>
      <c r="D17" s="44">
        <v>0.13063464125777652</v>
      </c>
      <c r="E17" s="44">
        <v>0.11398960594722032</v>
      </c>
      <c r="F17" s="44">
        <v>0.14162130933989719</v>
      </c>
      <c r="G17" s="44">
        <v>0.13900000000000001</v>
      </c>
      <c r="H17" s="44">
        <v>0.129</v>
      </c>
      <c r="I17" s="44">
        <v>0.13700000000000001</v>
      </c>
      <c r="J17" s="44">
        <v>0.107</v>
      </c>
      <c r="K17" s="44">
        <v>0.1</v>
      </c>
      <c r="L17" s="44">
        <v>8.8999999999999996E-2</v>
      </c>
      <c r="M17" s="44">
        <v>9.0999999999999998E-2</v>
      </c>
      <c r="N17" s="44">
        <v>9.0999999999999998E-2</v>
      </c>
      <c r="O17" s="721"/>
      <c r="Q17" s="721"/>
      <c r="R17" s="721"/>
      <c r="S17" s="721"/>
      <c r="T17" s="721"/>
      <c r="U17" s="721"/>
      <c r="V17" s="721"/>
      <c r="W17" s="721"/>
      <c r="X17" s="721"/>
      <c r="Y17" s="721"/>
      <c r="Z17" s="721"/>
      <c r="AA17" s="721"/>
      <c r="AB17" s="721"/>
      <c r="AC17" s="721"/>
      <c r="AD17" s="721"/>
      <c r="AE17" s="721"/>
      <c r="AF17" s="721"/>
      <c r="AG17" s="721"/>
      <c r="AH17" s="721"/>
      <c r="AI17" s="721"/>
      <c r="AJ17" s="782"/>
      <c r="AK17" s="782"/>
      <c r="AL17" s="782"/>
      <c r="AM17" s="782"/>
      <c r="AN17" s="782"/>
    </row>
    <row r="18" spans="1:40" ht="14.85" customHeight="1">
      <c r="A18" s="243" t="s">
        <v>311</v>
      </c>
      <c r="B18" s="41" t="s">
        <v>160</v>
      </c>
      <c r="C18" s="258">
        <v>0.14225177122064284</v>
      </c>
      <c r="D18" s="44">
        <v>0.14591018713766074</v>
      </c>
      <c r="E18" s="44">
        <v>0.14842086442778887</v>
      </c>
      <c r="F18" s="44">
        <v>0.15876006263039094</v>
      </c>
      <c r="G18" s="44">
        <v>0.184</v>
      </c>
      <c r="H18" s="44">
        <v>0.14699999999999999</v>
      </c>
      <c r="I18" s="44">
        <v>0.115</v>
      </c>
      <c r="J18" s="44">
        <v>0.108</v>
      </c>
      <c r="K18" s="44">
        <v>8.5999999999999993E-2</v>
      </c>
      <c r="L18" s="561">
        <v>8.6999999999999994E-2</v>
      </c>
      <c r="M18" s="44">
        <v>0.111</v>
      </c>
      <c r="N18" s="44">
        <v>0.10100000000000001</v>
      </c>
      <c r="O18" s="721"/>
      <c r="P18" s="721"/>
      <c r="Q18" s="721"/>
      <c r="R18" s="721"/>
      <c r="S18" s="721"/>
      <c r="T18" s="721"/>
      <c r="U18" s="721"/>
      <c r="V18" s="721"/>
      <c r="W18" s="721"/>
      <c r="X18" s="721"/>
      <c r="Y18" s="721"/>
      <c r="Z18" s="721"/>
      <c r="AA18" s="721"/>
      <c r="AB18" s="721"/>
      <c r="AC18" s="721"/>
      <c r="AD18" s="721"/>
      <c r="AE18" s="721"/>
      <c r="AF18" s="721"/>
      <c r="AG18" s="721"/>
      <c r="AH18" s="721"/>
      <c r="AI18" s="721"/>
      <c r="AJ18" s="782"/>
      <c r="AK18" s="782"/>
      <c r="AL18" s="782"/>
      <c r="AM18" s="782"/>
      <c r="AN18" s="782"/>
    </row>
    <row r="19" spans="1:40" ht="14.85" customHeight="1">
      <c r="A19" s="243" t="s">
        <v>312</v>
      </c>
      <c r="B19" s="41" t="s">
        <v>160</v>
      </c>
      <c r="C19" s="258">
        <v>0.11149477590743996</v>
      </c>
      <c r="D19" s="44">
        <v>9.8456702512601857E-2</v>
      </c>
      <c r="E19" s="44">
        <v>8.612335359093147E-2</v>
      </c>
      <c r="F19" s="44">
        <v>0.11329685382817734</v>
      </c>
      <c r="G19" s="44">
        <v>0.121</v>
      </c>
      <c r="H19" s="44">
        <v>0.107</v>
      </c>
      <c r="I19" s="44">
        <v>0.107</v>
      </c>
      <c r="J19" s="44">
        <v>9.0999999999999998E-2</v>
      </c>
      <c r="K19" s="44">
        <v>8.7999999999999995E-2</v>
      </c>
      <c r="L19" s="44">
        <v>7.9000000000000001E-2</v>
      </c>
      <c r="M19" s="44">
        <v>7.8E-2</v>
      </c>
      <c r="N19" s="44">
        <v>7.9000000000000001E-2</v>
      </c>
      <c r="O19" s="721"/>
      <c r="P19" s="721"/>
      <c r="Q19" s="721"/>
      <c r="R19" s="721"/>
      <c r="S19" s="721"/>
      <c r="T19" s="721"/>
      <c r="U19" s="721"/>
      <c r="V19" s="721"/>
      <c r="W19" s="721"/>
      <c r="X19" s="721"/>
      <c r="Y19" s="721"/>
      <c r="Z19" s="721"/>
      <c r="AA19" s="721"/>
      <c r="AB19" s="721"/>
      <c r="AC19" s="721"/>
      <c r="AD19" s="721"/>
      <c r="AE19" s="721"/>
      <c r="AF19" s="721"/>
      <c r="AG19" s="721"/>
      <c r="AH19" s="721"/>
      <c r="AI19" s="721"/>
      <c r="AJ19" s="782"/>
      <c r="AK19" s="782"/>
      <c r="AL19" s="782"/>
      <c r="AM19" s="782"/>
      <c r="AN19" s="782"/>
    </row>
    <row r="20" spans="1:40" ht="14.85" customHeight="1">
      <c r="A20" s="243" t="s">
        <v>313</v>
      </c>
      <c r="B20" s="41" t="s">
        <v>160</v>
      </c>
      <c r="C20" s="258">
        <v>0.10667605247116593</v>
      </c>
      <c r="D20" s="44">
        <v>0.10523047870608027</v>
      </c>
      <c r="E20" s="44">
        <v>0.11400850865126722</v>
      </c>
      <c r="F20" s="44">
        <v>0.1296395374224879</v>
      </c>
      <c r="G20" s="44">
        <v>0.16700000000000001</v>
      </c>
      <c r="H20" s="44">
        <v>0.13100000000000001</v>
      </c>
      <c r="I20" s="44">
        <v>8.3000000000000004E-2</v>
      </c>
      <c r="J20" s="44">
        <v>7.9000000000000001E-2</v>
      </c>
      <c r="K20" s="44">
        <v>7.0999999999999994E-2</v>
      </c>
      <c r="L20" s="44">
        <v>7.2999999999999995E-2</v>
      </c>
      <c r="M20" s="44">
        <v>9.9000000000000005E-2</v>
      </c>
      <c r="N20" s="44">
        <v>9.7000000000000003E-2</v>
      </c>
      <c r="O20" s="721"/>
      <c r="P20" s="721"/>
      <c r="Q20" s="721"/>
      <c r="R20" s="721"/>
      <c r="S20" s="721"/>
      <c r="T20" s="721"/>
      <c r="U20" s="721"/>
      <c r="V20" s="721"/>
      <c r="W20" s="721"/>
      <c r="X20" s="721"/>
      <c r="Y20" s="721"/>
      <c r="Z20" s="721"/>
      <c r="AA20" s="721"/>
      <c r="AB20" s="721"/>
      <c r="AC20" s="721"/>
      <c r="AD20" s="721"/>
      <c r="AE20" s="721"/>
      <c r="AF20" s="721"/>
      <c r="AG20" s="721"/>
      <c r="AH20" s="721"/>
      <c r="AI20" s="721"/>
      <c r="AJ20" s="782"/>
      <c r="AK20" s="782"/>
      <c r="AL20" s="782"/>
      <c r="AM20" s="782"/>
      <c r="AN20" s="782"/>
    </row>
    <row r="21" spans="1:40" ht="14.85" customHeight="1">
      <c r="A21" s="271"/>
      <c r="B21" s="272"/>
      <c r="C21" s="273" t="s">
        <v>35</v>
      </c>
      <c r="D21" s="273" t="s">
        <v>36</v>
      </c>
      <c r="E21" s="273" t="s">
        <v>314</v>
      </c>
      <c r="F21" s="273" t="s">
        <v>315</v>
      </c>
      <c r="G21" s="273" t="s">
        <v>316</v>
      </c>
      <c r="H21" s="273" t="s">
        <v>317</v>
      </c>
      <c r="I21" s="273" t="s">
        <v>318</v>
      </c>
      <c r="J21" s="273" t="s">
        <v>319</v>
      </c>
      <c r="K21" s="273" t="s">
        <v>320</v>
      </c>
      <c r="L21" s="273" t="s">
        <v>321</v>
      </c>
      <c r="M21" s="273" t="s">
        <v>322</v>
      </c>
      <c r="N21" s="273" t="s">
        <v>323</v>
      </c>
      <c r="O21" s="721"/>
      <c r="P21" s="721"/>
      <c r="Q21" s="721"/>
      <c r="R21" s="782"/>
      <c r="S21" s="782"/>
      <c r="T21" s="782"/>
      <c r="U21" s="782"/>
      <c r="V21" s="782"/>
      <c r="W21" s="782"/>
      <c r="X21" s="782"/>
      <c r="Y21" s="782"/>
      <c r="Z21" s="721"/>
      <c r="AA21" s="721"/>
      <c r="AB21" s="721"/>
      <c r="AC21" s="721"/>
      <c r="AD21" s="782"/>
      <c r="AE21" s="782"/>
      <c r="AF21" s="782"/>
      <c r="AG21" s="782"/>
      <c r="AH21" s="782"/>
      <c r="AI21" s="782"/>
      <c r="AJ21" s="782"/>
      <c r="AK21" s="782"/>
      <c r="AL21" s="782"/>
      <c r="AM21" s="782"/>
      <c r="AN21" s="782"/>
    </row>
    <row r="22" spans="1:40" ht="14.85" customHeight="1">
      <c r="A22" s="37" t="s">
        <v>324</v>
      </c>
      <c r="B22" s="38" t="s">
        <v>174</v>
      </c>
      <c r="C22" s="227">
        <v>5327.4610000000002</v>
      </c>
      <c r="D22" s="39">
        <v>5244.3540000000003</v>
      </c>
      <c r="E22" s="39">
        <v>5067.87</v>
      </c>
      <c r="F22" s="39">
        <v>5049.6670000000004</v>
      </c>
      <c r="G22" s="39">
        <v>4928.2</v>
      </c>
      <c r="H22" s="39">
        <v>5271.6</v>
      </c>
      <c r="I22" s="39">
        <v>5304.7</v>
      </c>
      <c r="J22" s="39">
        <v>4614.5</v>
      </c>
      <c r="K22" s="39">
        <v>4623</v>
      </c>
      <c r="L22" s="39">
        <v>4258.1000000000004</v>
      </c>
      <c r="M22" s="39">
        <v>4131.1000000000004</v>
      </c>
      <c r="N22" s="39">
        <v>3967.5</v>
      </c>
      <c r="O22" s="721"/>
      <c r="P22" s="721"/>
      <c r="Q22" s="721"/>
      <c r="R22" s="721"/>
      <c r="S22" s="721"/>
      <c r="T22" s="721"/>
      <c r="U22" s="721"/>
      <c r="V22" s="721"/>
      <c r="W22" s="721"/>
      <c r="X22" s="721"/>
      <c r="Y22" s="721"/>
      <c r="Z22" s="721"/>
      <c r="AA22" s="721"/>
      <c r="AB22" s="721"/>
      <c r="AC22" s="721"/>
      <c r="AD22" s="782"/>
      <c r="AE22" s="782"/>
      <c r="AF22" s="782"/>
      <c r="AG22" s="782"/>
      <c r="AH22" s="782"/>
      <c r="AI22" s="782"/>
      <c r="AJ22" s="782"/>
      <c r="AK22" s="782"/>
      <c r="AL22" s="782"/>
      <c r="AM22" s="782"/>
      <c r="AN22" s="782"/>
    </row>
    <row r="23" spans="1:40" ht="14.85" customHeight="1">
      <c r="A23" s="37" t="s">
        <v>80</v>
      </c>
      <c r="B23" s="38" t="s">
        <v>174</v>
      </c>
      <c r="C23" s="227">
        <v>2321.3679999999999</v>
      </c>
      <c r="D23" s="39">
        <v>2263.415</v>
      </c>
      <c r="E23" s="39">
        <v>2100.8580000000002</v>
      </c>
      <c r="F23" s="39">
        <v>2083.5949999999998</v>
      </c>
      <c r="G23" s="39">
        <v>2060.3000000000002</v>
      </c>
      <c r="H23" s="39">
        <v>2125.6</v>
      </c>
      <c r="I23" s="39">
        <v>2228.1999999999998</v>
      </c>
      <c r="J23" s="39">
        <v>2127.8000000000002</v>
      </c>
      <c r="K23" s="39">
        <v>2005.3</v>
      </c>
      <c r="L23" s="39">
        <v>1855.9</v>
      </c>
      <c r="M23" s="39">
        <v>1811.2</v>
      </c>
      <c r="N23" s="39">
        <v>1831</v>
      </c>
      <c r="O23" s="721"/>
      <c r="P23" s="721"/>
      <c r="Q23" s="721"/>
      <c r="R23" s="721"/>
      <c r="S23" s="721"/>
      <c r="T23" s="721"/>
      <c r="U23" s="721"/>
      <c r="V23" s="721"/>
      <c r="W23" s="721"/>
      <c r="X23" s="721"/>
      <c r="Y23" s="721"/>
      <c r="Z23" s="721"/>
      <c r="AA23" s="721"/>
      <c r="AB23" s="721"/>
      <c r="AC23" s="721"/>
      <c r="AD23" s="782"/>
      <c r="AE23" s="782"/>
      <c r="AF23" s="782"/>
      <c r="AG23" s="782"/>
      <c r="AH23" s="782"/>
      <c r="AI23" s="782"/>
      <c r="AJ23" s="782"/>
      <c r="AK23" s="782"/>
      <c r="AL23" s="782"/>
      <c r="AM23" s="782"/>
      <c r="AN23" s="782"/>
    </row>
    <row r="24" spans="1:40" ht="14.85" customHeight="1">
      <c r="A24" s="37" t="s">
        <v>325</v>
      </c>
      <c r="B24" s="38" t="s">
        <v>174</v>
      </c>
      <c r="C24" s="227">
        <v>1287.7650000000001</v>
      </c>
      <c r="D24" s="39">
        <v>1317.5239999999999</v>
      </c>
      <c r="E24" s="39">
        <v>1114.1300000000001</v>
      </c>
      <c r="F24" s="39">
        <v>966.67200000000003</v>
      </c>
      <c r="G24" s="39">
        <v>762.9</v>
      </c>
      <c r="H24" s="39">
        <v>986.9</v>
      </c>
      <c r="I24" s="39">
        <v>1512.8</v>
      </c>
      <c r="J24" s="39">
        <v>1156.2</v>
      </c>
      <c r="K24" s="39">
        <v>1000.7</v>
      </c>
      <c r="L24" s="39">
        <v>957.2</v>
      </c>
      <c r="M24" s="39">
        <v>620.4</v>
      </c>
      <c r="N24" s="39">
        <v>571.6</v>
      </c>
      <c r="O24" s="721"/>
      <c r="P24" s="721"/>
      <c r="Q24" s="721"/>
      <c r="R24" s="721"/>
      <c r="S24" s="721"/>
      <c r="T24" s="721"/>
      <c r="U24" s="721"/>
      <c r="V24" s="721"/>
      <c r="W24" s="721"/>
      <c r="X24" s="721"/>
      <c r="Y24" s="721"/>
      <c r="Z24" s="721"/>
      <c r="AA24" s="721"/>
      <c r="AB24" s="721"/>
      <c r="AC24" s="721"/>
      <c r="AD24" s="782"/>
      <c r="AE24" s="782"/>
      <c r="AF24" s="782"/>
      <c r="AG24" s="782"/>
      <c r="AH24" s="782"/>
      <c r="AI24" s="782"/>
      <c r="AJ24" s="782"/>
      <c r="AK24" s="782"/>
      <c r="AL24" s="782"/>
      <c r="AM24" s="782"/>
      <c r="AN24" s="782"/>
    </row>
    <row r="25" spans="1:40" ht="14.85" customHeight="1">
      <c r="A25" s="37" t="s">
        <v>326</v>
      </c>
      <c r="B25" s="38" t="s">
        <v>174</v>
      </c>
      <c r="C25" s="227">
        <v>144.38999999999999</v>
      </c>
      <c r="D25" s="39">
        <v>175.221</v>
      </c>
      <c r="E25" s="39">
        <v>216.76500092999999</v>
      </c>
      <c r="F25" s="39">
        <v>190.99199999999999</v>
      </c>
      <c r="G25" s="39">
        <v>314.8</v>
      </c>
      <c r="H25" s="39">
        <v>443.3</v>
      </c>
      <c r="I25" s="39">
        <v>1030.00599349</v>
      </c>
      <c r="J25" s="39">
        <v>717.368188345833</v>
      </c>
      <c r="K25" s="39">
        <v>633.56247445583301</v>
      </c>
      <c r="L25" s="39">
        <v>438.72219588495909</v>
      </c>
      <c r="M25" s="39">
        <v>169.5</v>
      </c>
      <c r="N25" s="39">
        <v>99.1</v>
      </c>
      <c r="O25" s="721"/>
      <c r="P25" s="721"/>
      <c r="Q25" s="721"/>
      <c r="R25" s="721"/>
      <c r="S25" s="721"/>
      <c r="T25" s="721"/>
      <c r="U25" s="721"/>
      <c r="V25" s="721"/>
      <c r="W25" s="721"/>
      <c r="X25" s="721"/>
      <c r="Y25" s="721"/>
      <c r="Z25" s="721"/>
      <c r="AA25" s="721"/>
      <c r="AB25" s="721"/>
      <c r="AC25" s="721"/>
      <c r="AD25" s="782"/>
      <c r="AE25" s="782"/>
      <c r="AF25" s="782"/>
      <c r="AG25" s="782"/>
      <c r="AH25" s="782"/>
      <c r="AI25" s="782"/>
      <c r="AJ25" s="782"/>
      <c r="AK25" s="782"/>
      <c r="AL25" s="782"/>
      <c r="AM25" s="782"/>
      <c r="AN25" s="782"/>
    </row>
    <row r="26" spans="1:40" ht="14.85" customHeight="1">
      <c r="A26" s="37" t="s">
        <v>327</v>
      </c>
      <c r="B26" s="38" t="s">
        <v>174</v>
      </c>
      <c r="C26" s="227">
        <v>3609.2329999999997</v>
      </c>
      <c r="D26" s="39">
        <v>3580.9389999999999</v>
      </c>
      <c r="E26" s="39">
        <v>3214.788</v>
      </c>
      <c r="F26" s="39">
        <v>3050.1129999999998</v>
      </c>
      <c r="G26" s="39">
        <v>2823.2759999999998</v>
      </c>
      <c r="H26" s="39">
        <v>3112.5210000000002</v>
      </c>
      <c r="I26" s="39">
        <v>3740.9560000000001</v>
      </c>
      <c r="J26" s="39">
        <v>3283.9659999999999</v>
      </c>
      <c r="K26" s="39">
        <v>3005.9859999999999</v>
      </c>
      <c r="L26" s="39">
        <v>2813.1561047302489</v>
      </c>
      <c r="M26" s="39">
        <v>2431.590163293477</v>
      </c>
      <c r="N26" s="39">
        <v>2402.6019119362372</v>
      </c>
      <c r="O26" s="721"/>
      <c r="P26" s="721"/>
      <c r="Q26" s="721"/>
      <c r="R26" s="721"/>
      <c r="S26" s="721"/>
      <c r="T26" s="721"/>
      <c r="U26" s="721"/>
      <c r="V26" s="721"/>
      <c r="W26" s="721"/>
      <c r="X26" s="721"/>
      <c r="Y26" s="721"/>
      <c r="Z26" s="721"/>
      <c r="AA26" s="721"/>
      <c r="AB26" s="721"/>
      <c r="AC26" s="721"/>
      <c r="AD26" s="782"/>
      <c r="AE26" s="782"/>
      <c r="AF26" s="782"/>
      <c r="AG26" s="782"/>
      <c r="AH26" s="782"/>
      <c r="AI26" s="782"/>
      <c r="AJ26" s="782"/>
      <c r="AK26" s="782"/>
      <c r="AL26" s="782"/>
      <c r="AM26" s="782"/>
      <c r="AN26" s="782"/>
    </row>
    <row r="27" spans="1:40" ht="14.85" customHeight="1">
      <c r="A27" s="37" t="s">
        <v>328</v>
      </c>
      <c r="B27" s="38" t="s">
        <v>329</v>
      </c>
      <c r="C27" s="228">
        <v>2.570276355130114</v>
      </c>
      <c r="D27" s="134">
        <v>2.5967613506460743</v>
      </c>
      <c r="E27" s="134">
        <v>2.0094525972093189</v>
      </c>
      <c r="F27" s="134">
        <v>1.701817695332716</v>
      </c>
      <c r="G27" s="134">
        <v>1.19</v>
      </c>
      <c r="H27" s="134">
        <v>1.83</v>
      </c>
      <c r="I27" s="134">
        <v>3.65</v>
      </c>
      <c r="J27" s="134">
        <v>3.08</v>
      </c>
      <c r="K27" s="134">
        <v>2.95</v>
      </c>
      <c r="L27" s="134">
        <v>2.79</v>
      </c>
      <c r="M27" s="134">
        <v>1.72</v>
      </c>
      <c r="N27" s="134">
        <v>1.61</v>
      </c>
      <c r="O27" s="721"/>
      <c r="P27" s="721"/>
      <c r="Q27" s="721"/>
      <c r="R27" s="721"/>
      <c r="S27" s="721"/>
      <c r="T27" s="721"/>
      <c r="U27" s="721"/>
      <c r="V27" s="721"/>
      <c r="W27" s="721"/>
      <c r="X27" s="721"/>
      <c r="Y27" s="721"/>
      <c r="Z27" s="721"/>
      <c r="AA27" s="721"/>
      <c r="AB27" s="721"/>
      <c r="AC27" s="721"/>
      <c r="AD27" s="782"/>
      <c r="AE27" s="782"/>
      <c r="AF27" s="782"/>
      <c r="AG27" s="782"/>
      <c r="AH27" s="782"/>
      <c r="AI27" s="782"/>
      <c r="AJ27" s="782"/>
      <c r="AK27" s="782"/>
      <c r="AL27" s="782"/>
      <c r="AM27" s="782"/>
      <c r="AN27" s="782"/>
    </row>
    <row r="28" spans="1:40" ht="14.85" customHeight="1">
      <c r="A28" s="37" t="s">
        <v>330</v>
      </c>
      <c r="B28" s="38" t="s">
        <v>329</v>
      </c>
      <c r="C28" s="228">
        <v>2.4931561217377838</v>
      </c>
      <c r="D28" s="134">
        <v>2.7182144905529584</v>
      </c>
      <c r="E28" s="134">
        <v>2.4355436807444399</v>
      </c>
      <c r="F28" s="134">
        <v>1.8724206987112693</v>
      </c>
      <c r="G28" s="134">
        <v>1.5</v>
      </c>
      <c r="H28" s="134">
        <v>2.1</v>
      </c>
      <c r="I28" s="134">
        <v>3.23</v>
      </c>
      <c r="J28" s="134">
        <v>2.96</v>
      </c>
      <c r="K28" s="134">
        <v>2.73</v>
      </c>
      <c r="L28" s="134">
        <v>2.88</v>
      </c>
      <c r="M28" s="134">
        <v>1.99</v>
      </c>
      <c r="N28" s="134">
        <v>1.83</v>
      </c>
      <c r="O28" s="721"/>
      <c r="P28" s="721"/>
      <c r="Q28" s="721"/>
      <c r="R28" s="721"/>
      <c r="S28" s="721"/>
      <c r="T28" s="721"/>
      <c r="U28" s="721"/>
      <c r="V28" s="721"/>
      <c r="W28" s="721"/>
      <c r="X28" s="721"/>
      <c r="Y28" s="721"/>
      <c r="Z28" s="721"/>
      <c r="AA28" s="721"/>
      <c r="AB28" s="721"/>
      <c r="AC28" s="721"/>
      <c r="AD28" s="782"/>
      <c r="AE28" s="782"/>
      <c r="AF28" s="782"/>
      <c r="AG28" s="782"/>
      <c r="AH28" s="782"/>
      <c r="AI28" s="782"/>
      <c r="AJ28" s="782"/>
      <c r="AK28" s="782"/>
      <c r="AL28" s="782"/>
      <c r="AM28" s="782"/>
      <c r="AN28" s="782"/>
    </row>
    <row r="29" spans="1:40" ht="14.85" customHeight="1">
      <c r="A29" s="40" t="s">
        <v>331</v>
      </c>
      <c r="B29" s="41" t="s">
        <v>160</v>
      </c>
      <c r="C29" s="258">
        <v>0.28856269030451981</v>
      </c>
      <c r="D29" s="44">
        <v>0.29401508654111802</v>
      </c>
      <c r="E29" s="44">
        <v>0.39627875261461676</v>
      </c>
      <c r="F29" s="44">
        <v>0.47583710747239055</v>
      </c>
      <c r="G29" s="44">
        <v>0.75976944096366605</v>
      </c>
      <c r="H29" s="44">
        <v>0.49099999999999999</v>
      </c>
      <c r="I29" s="44">
        <v>0.23899999999999999</v>
      </c>
      <c r="J29" s="44">
        <v>0.28399999999999997</v>
      </c>
      <c r="K29" s="44">
        <v>0.29699999999999999</v>
      </c>
      <c r="L29" s="44">
        <v>0.313</v>
      </c>
      <c r="M29" s="44">
        <v>0.51300000000000001</v>
      </c>
      <c r="N29" s="44">
        <v>0.55400000000000005</v>
      </c>
      <c r="O29" s="721"/>
      <c r="P29" s="721"/>
      <c r="Q29" s="721"/>
      <c r="R29" s="721"/>
      <c r="S29" s="721"/>
      <c r="T29" s="721"/>
      <c r="U29" s="721"/>
      <c r="V29" s="721"/>
      <c r="W29" s="721"/>
      <c r="X29" s="721"/>
      <c r="Y29" s="721"/>
      <c r="Z29" s="721"/>
      <c r="AA29" s="721"/>
      <c r="AB29" s="721"/>
      <c r="AC29" s="721"/>
      <c r="AD29" s="782"/>
      <c r="AE29" s="782"/>
      <c r="AF29" s="782"/>
      <c r="AG29" s="782"/>
      <c r="AH29" s="782"/>
      <c r="AI29" s="782"/>
      <c r="AJ29" s="782"/>
      <c r="AK29" s="782"/>
      <c r="AL29" s="782"/>
      <c r="AM29" s="782"/>
      <c r="AN29" s="782"/>
    </row>
    <row r="30" spans="1:40" ht="14.85" customHeight="1">
      <c r="A30" s="240" t="s">
        <v>674</v>
      </c>
      <c r="B30" s="175"/>
      <c r="C30" s="175"/>
      <c r="D30" s="175"/>
      <c r="E30" s="175"/>
      <c r="F30" s="175"/>
      <c r="G30" s="175"/>
      <c r="H30" s="175"/>
      <c r="I30" s="175"/>
      <c r="J30" s="175"/>
      <c r="K30" s="721"/>
      <c r="L30" s="721"/>
      <c r="M30" s="721"/>
      <c r="O30" s="721"/>
      <c r="P30" s="721"/>
      <c r="Q30" s="721"/>
      <c r="R30" s="721"/>
      <c r="S30" s="721"/>
      <c r="T30" s="721"/>
      <c r="U30" s="721"/>
      <c r="V30" s="721"/>
      <c r="W30" s="721"/>
      <c r="X30" s="721"/>
      <c r="Y30" s="721"/>
      <c r="Z30" s="721"/>
      <c r="AA30" s="721"/>
      <c r="AB30" s="721"/>
      <c r="AC30" s="721"/>
      <c r="AD30" s="721"/>
      <c r="AE30" s="721"/>
      <c r="AF30" s="721"/>
      <c r="AG30" s="721"/>
      <c r="AH30" s="721"/>
      <c r="AI30" s="721"/>
      <c r="AJ30" s="721"/>
      <c r="AK30" s="721"/>
      <c r="AL30" s="721"/>
      <c r="AM30" s="721"/>
      <c r="AN30" s="721"/>
    </row>
    <row r="31" spans="1:40" ht="14.85" customHeight="1">
      <c r="A31" s="175"/>
      <c r="B31" s="132"/>
      <c r="C31" s="132"/>
      <c r="D31" s="132"/>
      <c r="E31" s="132"/>
      <c r="F31" s="132"/>
      <c r="G31" s="132"/>
      <c r="H31" s="132"/>
      <c r="I31" s="12"/>
      <c r="J31" s="12"/>
      <c r="K31" s="209"/>
      <c r="L31" s="209"/>
      <c r="M31" s="210"/>
      <c r="N31" s="721"/>
      <c r="O31" s="118"/>
      <c r="P31" s="721"/>
      <c r="Q31" s="721"/>
      <c r="R31" s="721"/>
      <c r="S31" s="721"/>
      <c r="T31" s="721"/>
      <c r="U31" s="721"/>
      <c r="V31" s="721"/>
      <c r="W31" s="721"/>
      <c r="X31" s="721"/>
      <c r="Y31" s="721"/>
      <c r="Z31" s="721"/>
      <c r="AA31" s="721"/>
      <c r="AB31" s="721"/>
      <c r="AC31" s="721"/>
      <c r="AD31" s="721"/>
      <c r="AE31" s="721"/>
      <c r="AF31" s="721"/>
      <c r="AG31" s="721"/>
      <c r="AH31" s="721"/>
      <c r="AI31" s="721"/>
      <c r="AJ31" s="721"/>
      <c r="AK31" s="721"/>
      <c r="AL31" s="721"/>
      <c r="AM31" s="721"/>
      <c r="AN31" s="721"/>
    </row>
    <row r="32" spans="1:40" ht="14.85" customHeight="1">
      <c r="A32" s="175"/>
      <c r="B32" s="721"/>
      <c r="C32" s="721"/>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721"/>
      <c r="AG32" s="721"/>
      <c r="AH32" s="721"/>
      <c r="AI32" s="721"/>
      <c r="AJ32" s="721"/>
      <c r="AK32" s="721"/>
      <c r="AL32" s="721"/>
      <c r="AM32" s="721"/>
      <c r="AN32" s="721"/>
    </row>
    <row r="33" spans="1:41" ht="14.85" customHeight="1">
      <c r="A33" s="967" t="s">
        <v>144</v>
      </c>
      <c r="B33" s="967"/>
      <c r="C33" s="967"/>
      <c r="D33" s="967"/>
      <c r="E33" s="967"/>
      <c r="F33" s="967"/>
      <c r="G33" s="967"/>
      <c r="H33" s="967"/>
      <c r="I33" s="967"/>
      <c r="J33" s="967"/>
      <c r="K33" s="967"/>
      <c r="L33" s="967"/>
      <c r="M33" s="967"/>
      <c r="N33" s="967"/>
      <c r="O33" s="721"/>
      <c r="P33" s="721"/>
      <c r="Q33" s="721"/>
      <c r="R33" s="721"/>
      <c r="S33" s="721"/>
      <c r="T33" s="721"/>
      <c r="U33" s="721"/>
      <c r="V33" s="721"/>
      <c r="W33" s="721"/>
      <c r="X33" s="721"/>
      <c r="Y33" s="721"/>
      <c r="Z33" s="721"/>
      <c r="AA33" s="721"/>
      <c r="AB33" s="721"/>
      <c r="AC33" s="721"/>
      <c r="AD33" s="721"/>
      <c r="AE33" s="721"/>
      <c r="AF33" s="721"/>
      <c r="AG33" s="721"/>
      <c r="AH33" s="721"/>
      <c r="AI33" s="721"/>
      <c r="AJ33" s="721"/>
      <c r="AK33" s="721"/>
      <c r="AL33" s="721"/>
      <c r="AM33" s="721"/>
      <c r="AN33" s="721"/>
      <c r="AO33" s="721"/>
    </row>
    <row r="34" spans="1:41" ht="14.85" customHeight="1">
      <c r="A34" s="271"/>
      <c r="B34" s="273"/>
      <c r="C34" s="273" t="s">
        <v>35</v>
      </c>
      <c r="D34" s="273" t="s">
        <v>36</v>
      </c>
      <c r="E34" s="273" t="s">
        <v>314</v>
      </c>
      <c r="F34" s="273" t="s">
        <v>315</v>
      </c>
      <c r="G34" s="272" t="s">
        <v>316</v>
      </c>
      <c r="H34" s="272" t="s">
        <v>317</v>
      </c>
      <c r="I34" s="273" t="s">
        <v>318</v>
      </c>
      <c r="J34" s="273" t="s">
        <v>319</v>
      </c>
      <c r="K34" s="273" t="s">
        <v>320</v>
      </c>
      <c r="L34" s="273" t="s">
        <v>321</v>
      </c>
      <c r="M34" s="273" t="s">
        <v>322</v>
      </c>
      <c r="N34" s="273" t="s">
        <v>323</v>
      </c>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row>
    <row r="35" spans="1:41" ht="14.85" customHeight="1">
      <c r="A35" s="77" t="s">
        <v>145</v>
      </c>
      <c r="B35" s="77"/>
      <c r="C35" s="228"/>
      <c r="D35" s="134"/>
      <c r="E35" s="134"/>
      <c r="F35" s="134"/>
      <c r="G35" s="134"/>
      <c r="H35" s="134"/>
      <c r="I35" s="134"/>
      <c r="J35" s="134"/>
      <c r="K35" s="134"/>
      <c r="L35" s="134"/>
      <c r="M35" s="134"/>
      <c r="N35" s="134"/>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row>
    <row r="36" spans="1:41" ht="14.85" customHeight="1">
      <c r="A36" s="67" t="s">
        <v>597</v>
      </c>
      <c r="B36" s="110" t="s">
        <v>146</v>
      </c>
      <c r="C36" s="510">
        <v>7.4</v>
      </c>
      <c r="D36" s="39">
        <v>7.1</v>
      </c>
      <c r="E36" s="39">
        <v>6.3</v>
      </c>
      <c r="F36" s="39">
        <v>5.7</v>
      </c>
      <c r="G36" s="39">
        <v>5.3</v>
      </c>
      <c r="H36" s="39">
        <v>5.0999999999999996</v>
      </c>
      <c r="I36" s="39">
        <v>3.6</v>
      </c>
      <c r="J36" s="39">
        <v>3</v>
      </c>
      <c r="K36" s="39">
        <v>2.7</v>
      </c>
      <c r="L36" s="39">
        <v>2.6</v>
      </c>
      <c r="M36" s="39">
        <v>2.8</v>
      </c>
      <c r="N36" s="39">
        <v>2.7</v>
      </c>
      <c r="O36" s="721"/>
      <c r="P36" s="721"/>
      <c r="Q36" s="721"/>
      <c r="R36" s="721"/>
      <c r="S36" s="721"/>
      <c r="T36" s="721"/>
      <c r="U36" s="721"/>
      <c r="V36" s="721"/>
      <c r="W36" s="721"/>
      <c r="X36" s="721"/>
      <c r="Y36" s="721"/>
      <c r="Z36" s="721"/>
      <c r="AA36" s="721"/>
      <c r="AB36" s="721"/>
      <c r="AC36" s="721"/>
      <c r="AD36" s="721"/>
      <c r="AE36" s="721"/>
      <c r="AF36" s="833"/>
      <c r="AG36" s="833"/>
      <c r="AH36" s="833"/>
      <c r="AI36" s="833"/>
      <c r="AJ36" s="833"/>
      <c r="AK36" s="833"/>
      <c r="AL36" s="833"/>
      <c r="AM36" s="833"/>
      <c r="AN36" s="721"/>
      <c r="AO36" s="721"/>
    </row>
    <row r="37" spans="1:41" ht="14.85" customHeight="1">
      <c r="A37" s="633" t="s">
        <v>147</v>
      </c>
      <c r="B37" s="110" t="s">
        <v>146</v>
      </c>
      <c r="C37" s="510">
        <v>2.9</v>
      </c>
      <c r="D37" s="39">
        <v>2.9</v>
      </c>
      <c r="E37" s="39">
        <v>2.5</v>
      </c>
      <c r="F37" s="39">
        <v>1.8</v>
      </c>
      <c r="G37" s="39">
        <v>1.6</v>
      </c>
      <c r="H37" s="39">
        <v>1.6</v>
      </c>
      <c r="I37" s="39">
        <v>1.4</v>
      </c>
      <c r="J37" s="39">
        <v>1.4</v>
      </c>
      <c r="K37" s="39">
        <v>1.4</v>
      </c>
      <c r="L37" s="39">
        <v>1.4</v>
      </c>
      <c r="M37" s="39">
        <v>1.4</v>
      </c>
      <c r="N37" s="39">
        <v>1.4</v>
      </c>
      <c r="O37" s="721"/>
      <c r="P37" s="721"/>
      <c r="Q37" s="721"/>
      <c r="R37" s="721"/>
      <c r="S37" s="721"/>
      <c r="T37" s="721"/>
      <c r="U37" s="721"/>
      <c r="V37" s="721"/>
      <c r="W37" s="721"/>
      <c r="X37" s="721"/>
      <c r="Y37" s="721"/>
      <c r="Z37" s="721"/>
      <c r="AA37" s="721"/>
      <c r="AB37" s="721"/>
      <c r="AC37" s="721"/>
      <c r="AD37" s="721"/>
      <c r="AE37" s="721"/>
      <c r="AF37" s="833"/>
      <c r="AG37" s="833"/>
      <c r="AH37" s="833"/>
      <c r="AI37" s="833"/>
      <c r="AJ37" s="833"/>
      <c r="AK37" s="833"/>
      <c r="AL37" s="833"/>
      <c r="AM37" s="833"/>
      <c r="AN37" s="721"/>
      <c r="AO37" s="721"/>
    </row>
    <row r="38" spans="1:41" ht="14.85" customHeight="1">
      <c r="A38" s="231" t="s">
        <v>149</v>
      </c>
      <c r="B38" s="110" t="s">
        <v>146</v>
      </c>
      <c r="C38" s="510">
        <v>1.4</v>
      </c>
      <c r="D38" s="39">
        <v>1.3</v>
      </c>
      <c r="E38" s="39">
        <v>1.3</v>
      </c>
      <c r="F38" s="39">
        <v>1.2</v>
      </c>
      <c r="G38" s="39">
        <v>1.2</v>
      </c>
      <c r="H38" s="39">
        <v>1.2</v>
      </c>
      <c r="I38" s="39">
        <v>1.2</v>
      </c>
      <c r="J38" s="39">
        <v>1.2</v>
      </c>
      <c r="K38" s="39">
        <v>1.2</v>
      </c>
      <c r="L38" s="39">
        <v>1.2</v>
      </c>
      <c r="M38" s="39">
        <v>1.1000000000000001</v>
      </c>
      <c r="N38" s="39">
        <v>1.1000000000000001</v>
      </c>
      <c r="O38" s="721"/>
      <c r="P38" s="721"/>
      <c r="Q38" s="721"/>
      <c r="R38" s="721"/>
      <c r="S38" s="721"/>
      <c r="T38" s="721"/>
      <c r="U38" s="721"/>
      <c r="V38" s="721"/>
      <c r="W38" s="721"/>
      <c r="X38" s="721"/>
      <c r="Y38" s="721"/>
      <c r="Z38" s="721"/>
      <c r="AA38" s="721"/>
      <c r="AB38" s="721"/>
      <c r="AC38" s="721"/>
      <c r="AD38" s="721"/>
      <c r="AE38" s="721"/>
      <c r="AF38" s="833"/>
      <c r="AG38" s="833"/>
      <c r="AH38" s="833"/>
      <c r="AI38" s="833"/>
      <c r="AJ38" s="833"/>
      <c r="AK38" s="833"/>
      <c r="AL38" s="833"/>
      <c r="AM38" s="833"/>
      <c r="AN38" s="721"/>
      <c r="AO38" s="721"/>
    </row>
    <row r="39" spans="1:41" ht="14.85" customHeight="1">
      <c r="A39" s="223" t="s">
        <v>150</v>
      </c>
      <c r="B39" s="110" t="s">
        <v>146</v>
      </c>
      <c r="C39" s="510">
        <v>0.9</v>
      </c>
      <c r="D39" s="39">
        <v>0.9</v>
      </c>
      <c r="E39" s="39">
        <v>0.5</v>
      </c>
      <c r="F39" s="39">
        <v>0.6</v>
      </c>
      <c r="G39" s="39">
        <v>0.4</v>
      </c>
      <c r="H39" s="39">
        <v>0.4</v>
      </c>
      <c r="I39" s="39">
        <v>0.2</v>
      </c>
      <c r="J39" s="39">
        <v>0.1</v>
      </c>
      <c r="K39" s="39">
        <v>0.1</v>
      </c>
      <c r="L39" s="39">
        <v>0.1</v>
      </c>
      <c r="M39" s="39">
        <v>0.2</v>
      </c>
      <c r="N39" s="39">
        <v>0.2</v>
      </c>
      <c r="O39" s="721"/>
      <c r="P39" s="721"/>
      <c r="Q39" s="721"/>
      <c r="R39" s="721"/>
      <c r="S39" s="721"/>
      <c r="T39" s="721"/>
      <c r="U39" s="721"/>
      <c r="V39" s="721"/>
      <c r="W39" s="721"/>
      <c r="X39" s="721"/>
      <c r="Y39" s="721"/>
      <c r="Z39" s="721"/>
      <c r="AA39" s="721"/>
      <c r="AB39" s="721"/>
      <c r="AC39" s="721"/>
      <c r="AD39" s="721"/>
      <c r="AE39" s="721"/>
      <c r="AF39" s="833"/>
      <c r="AG39" s="833"/>
      <c r="AH39" s="833"/>
      <c r="AI39" s="833"/>
      <c r="AJ39" s="833"/>
      <c r="AK39" s="833"/>
      <c r="AL39" s="833"/>
      <c r="AM39" s="833"/>
      <c r="AN39" s="721"/>
      <c r="AO39" s="721"/>
    </row>
    <row r="40" spans="1:41" ht="14.85" customHeight="1">
      <c r="A40" s="223" t="s">
        <v>151</v>
      </c>
      <c r="B40" s="110" t="s">
        <v>146</v>
      </c>
      <c r="C40" s="510">
        <v>0.7</v>
      </c>
      <c r="D40" s="39">
        <v>0.7</v>
      </c>
      <c r="E40" s="39">
        <v>0.7</v>
      </c>
      <c r="F40" s="39" t="s">
        <v>332</v>
      </c>
      <c r="G40" s="39" t="s">
        <v>332</v>
      </c>
      <c r="H40" s="39" t="s">
        <v>332</v>
      </c>
      <c r="I40" s="39" t="s">
        <v>332</v>
      </c>
      <c r="J40" s="39" t="s">
        <v>332</v>
      </c>
      <c r="K40" s="39" t="s">
        <v>332</v>
      </c>
      <c r="L40" s="39" t="s">
        <v>332</v>
      </c>
      <c r="M40" s="39" t="s">
        <v>332</v>
      </c>
      <c r="N40" s="39" t="s">
        <v>332</v>
      </c>
      <c r="O40" s="721"/>
      <c r="P40" s="721"/>
      <c r="Q40" s="721"/>
      <c r="R40" s="721"/>
      <c r="S40" s="721"/>
      <c r="T40" s="721"/>
      <c r="U40" s="721"/>
      <c r="V40" s="721"/>
      <c r="W40" s="721"/>
      <c r="X40" s="721"/>
      <c r="Y40" s="721"/>
      <c r="Z40" s="721"/>
      <c r="AA40" s="721"/>
      <c r="AB40" s="721"/>
      <c r="AC40" s="721"/>
      <c r="AD40" s="721"/>
      <c r="AE40" s="721"/>
      <c r="AF40" s="833"/>
      <c r="AG40" s="833"/>
      <c r="AH40" s="833"/>
      <c r="AI40" s="833"/>
      <c r="AJ40" s="833"/>
      <c r="AK40" s="833"/>
      <c r="AL40" s="833"/>
      <c r="AM40" s="833"/>
      <c r="AN40" s="721"/>
      <c r="AO40" s="721"/>
    </row>
    <row r="41" spans="1:41" ht="14.85" customHeight="1">
      <c r="A41" s="633" t="s">
        <v>152</v>
      </c>
      <c r="B41" s="110" t="s">
        <v>146</v>
      </c>
      <c r="C41" s="510">
        <v>0.7</v>
      </c>
      <c r="D41" s="39">
        <v>1</v>
      </c>
      <c r="E41" s="39">
        <v>1.4</v>
      </c>
      <c r="F41" s="39">
        <v>1.3</v>
      </c>
      <c r="G41" s="39">
        <v>0.9</v>
      </c>
      <c r="H41" s="39">
        <v>0.7</v>
      </c>
      <c r="I41" s="39">
        <v>0.1</v>
      </c>
      <c r="J41" s="39">
        <v>0.3</v>
      </c>
      <c r="K41" s="39">
        <v>0.2</v>
      </c>
      <c r="L41" s="39">
        <v>0.1</v>
      </c>
      <c r="M41" s="39" t="s">
        <v>332</v>
      </c>
      <c r="N41" s="39" t="s">
        <v>332</v>
      </c>
      <c r="O41" s="721"/>
      <c r="P41" s="721"/>
      <c r="Q41" s="721"/>
      <c r="R41" s="721"/>
      <c r="S41" s="721"/>
      <c r="T41" s="721"/>
      <c r="U41" s="721"/>
      <c r="V41" s="721"/>
      <c r="W41" s="721"/>
      <c r="X41" s="721"/>
      <c r="Y41" s="721"/>
      <c r="Z41" s="721"/>
      <c r="AA41" s="721"/>
      <c r="AB41" s="721"/>
      <c r="AC41" s="721"/>
      <c r="AD41" s="721"/>
      <c r="AE41" s="721"/>
      <c r="AF41" s="833"/>
      <c r="AG41" s="833"/>
      <c r="AH41" s="833"/>
      <c r="AI41" s="833"/>
      <c r="AJ41" s="833"/>
      <c r="AK41" s="833"/>
      <c r="AL41" s="833"/>
      <c r="AM41" s="833"/>
      <c r="AN41" s="721"/>
      <c r="AO41" s="721"/>
    </row>
    <row r="42" spans="1:41" ht="14.85" customHeight="1">
      <c r="A42" s="632" t="s">
        <v>333</v>
      </c>
      <c r="B42" s="517" t="s">
        <v>146</v>
      </c>
      <c r="C42" s="551">
        <v>3.8</v>
      </c>
      <c r="D42" s="554">
        <v>3.3</v>
      </c>
      <c r="E42" s="554">
        <v>2.4</v>
      </c>
      <c r="F42" s="554">
        <v>2.6</v>
      </c>
      <c r="G42" s="554">
        <v>2.8</v>
      </c>
      <c r="H42" s="554">
        <v>2.8</v>
      </c>
      <c r="I42" s="554">
        <v>2.1</v>
      </c>
      <c r="J42" s="554">
        <v>1.4</v>
      </c>
      <c r="K42" s="554">
        <v>1.1000000000000001</v>
      </c>
      <c r="L42" s="554">
        <v>1.1000000000000001</v>
      </c>
      <c r="M42" s="554">
        <v>1.2</v>
      </c>
      <c r="N42" s="554">
        <v>1.1000000000000001</v>
      </c>
      <c r="O42" s="721"/>
      <c r="P42" s="721"/>
      <c r="Q42" s="721"/>
      <c r="R42" s="721"/>
      <c r="S42" s="721"/>
      <c r="T42" s="721"/>
      <c r="U42" s="721"/>
      <c r="V42" s="721"/>
      <c r="W42" s="721"/>
      <c r="X42" s="721"/>
      <c r="Y42" s="721"/>
      <c r="Z42" s="721"/>
      <c r="AA42" s="721"/>
      <c r="AB42" s="721"/>
      <c r="AC42" s="721"/>
      <c r="AD42" s="721"/>
      <c r="AE42" s="721"/>
      <c r="AF42" s="833"/>
      <c r="AG42" s="833"/>
      <c r="AH42" s="833"/>
      <c r="AI42" s="833"/>
      <c r="AJ42" s="833"/>
      <c r="AK42" s="833"/>
      <c r="AL42" s="833"/>
      <c r="AM42" s="833"/>
      <c r="AN42" s="721"/>
      <c r="AO42" s="721"/>
    </row>
    <row r="43" spans="1:41" ht="14.85" customHeight="1">
      <c r="A43" s="77" t="s">
        <v>154</v>
      </c>
      <c r="B43" s="110"/>
      <c r="C43" s="505"/>
      <c r="D43" s="134" t="s">
        <v>240</v>
      </c>
      <c r="E43" s="134"/>
      <c r="F43" s="134"/>
      <c r="G43" s="134"/>
      <c r="H43" s="134"/>
      <c r="I43" s="134"/>
      <c r="J43" s="134"/>
      <c r="K43" s="134"/>
      <c r="L43" s="134"/>
      <c r="M43" s="134"/>
      <c r="N43" s="134"/>
      <c r="O43" s="721"/>
      <c r="P43" s="721"/>
      <c r="Q43" s="721"/>
      <c r="R43" s="721"/>
      <c r="S43" s="721"/>
      <c r="T43" s="721"/>
      <c r="U43" s="721"/>
      <c r="V43" s="721"/>
      <c r="W43" s="721"/>
      <c r="X43" s="721"/>
      <c r="Y43" s="721"/>
      <c r="Z43" s="721"/>
      <c r="AA43" s="721"/>
      <c r="AB43" s="721"/>
      <c r="AC43" s="721"/>
      <c r="AD43" s="721"/>
      <c r="AE43" s="721"/>
      <c r="AF43" s="833"/>
      <c r="AG43" s="833"/>
      <c r="AH43" s="833"/>
      <c r="AI43" s="833"/>
      <c r="AJ43" s="833"/>
      <c r="AK43" s="833"/>
      <c r="AL43" s="833"/>
      <c r="AM43" s="833"/>
      <c r="AN43" s="721"/>
      <c r="AO43" s="721"/>
    </row>
    <row r="44" spans="1:41" ht="14.85" customHeight="1">
      <c r="A44" s="67" t="s">
        <v>155</v>
      </c>
      <c r="B44" s="110" t="s">
        <v>146</v>
      </c>
      <c r="C44" s="510">
        <v>0.3</v>
      </c>
      <c r="D44" s="39">
        <v>0.3</v>
      </c>
      <c r="E44" s="39">
        <v>0.3</v>
      </c>
      <c r="F44" s="39">
        <v>0.3</v>
      </c>
      <c r="G44" s="39">
        <v>0.3</v>
      </c>
      <c r="H44" s="39">
        <v>0.3</v>
      </c>
      <c r="I44" s="39">
        <v>0.3</v>
      </c>
      <c r="J44" s="39">
        <v>0.3</v>
      </c>
      <c r="K44" s="39">
        <v>0.3</v>
      </c>
      <c r="L44" s="39">
        <v>0.3</v>
      </c>
      <c r="M44" s="39">
        <v>0.3</v>
      </c>
      <c r="N44" s="39">
        <v>0.3</v>
      </c>
      <c r="O44" s="721"/>
      <c r="P44" s="721"/>
      <c r="Q44" s="721"/>
      <c r="R44" s="721"/>
      <c r="S44" s="721"/>
      <c r="T44" s="721"/>
      <c r="U44" s="721"/>
      <c r="V44" s="721"/>
      <c r="W44" s="721"/>
      <c r="X44" s="721"/>
      <c r="Y44" s="721"/>
      <c r="Z44" s="721"/>
      <c r="AA44" s="721"/>
      <c r="AB44" s="721"/>
      <c r="AC44" s="721"/>
      <c r="AD44" s="721"/>
      <c r="AE44" s="721"/>
      <c r="AF44" s="833"/>
      <c r="AG44" s="833"/>
      <c r="AH44" s="833"/>
      <c r="AI44" s="833"/>
      <c r="AJ44" s="833"/>
      <c r="AK44" s="833"/>
      <c r="AL44" s="833"/>
      <c r="AM44" s="833"/>
      <c r="AN44" s="721"/>
      <c r="AO44" s="721"/>
    </row>
    <row r="45" spans="1:41" ht="14.85" customHeight="1">
      <c r="A45" s="633" t="s">
        <v>149</v>
      </c>
      <c r="B45" s="110" t="s">
        <v>146</v>
      </c>
      <c r="C45" s="510">
        <v>0.3</v>
      </c>
      <c r="D45" s="39">
        <v>0.3</v>
      </c>
      <c r="E45" s="39">
        <v>0.2</v>
      </c>
      <c r="F45" s="39">
        <v>0.2</v>
      </c>
      <c r="G45" s="39">
        <v>0.2</v>
      </c>
      <c r="H45" s="39">
        <v>0.2</v>
      </c>
      <c r="I45" s="39">
        <v>0.2</v>
      </c>
      <c r="J45" s="39">
        <v>0.2</v>
      </c>
      <c r="K45" s="39">
        <v>0.2</v>
      </c>
      <c r="L45" s="39">
        <v>0.2</v>
      </c>
      <c r="M45" s="39">
        <v>0.2</v>
      </c>
      <c r="N45" s="39">
        <v>0.2</v>
      </c>
      <c r="O45" s="721"/>
      <c r="P45" s="721"/>
      <c r="Q45" s="721"/>
      <c r="R45" s="721"/>
      <c r="S45" s="721"/>
      <c r="T45" s="721"/>
      <c r="U45" s="721"/>
      <c r="V45" s="721"/>
      <c r="W45" s="721"/>
      <c r="X45" s="721"/>
      <c r="Y45" s="721"/>
      <c r="Z45" s="721"/>
      <c r="AA45" s="721"/>
      <c r="AB45" s="721"/>
      <c r="AC45" s="721"/>
      <c r="AD45" s="721"/>
      <c r="AE45" s="721"/>
      <c r="AF45" s="833"/>
      <c r="AG45" s="833"/>
      <c r="AH45" s="833"/>
      <c r="AI45" s="833"/>
      <c r="AJ45" s="833"/>
      <c r="AK45" s="833"/>
      <c r="AL45" s="833"/>
      <c r="AM45" s="833"/>
      <c r="AN45" s="721"/>
      <c r="AO45" s="721"/>
    </row>
    <row r="46" spans="1:41" ht="14.85" customHeight="1">
      <c r="A46" s="931" t="s">
        <v>150</v>
      </c>
      <c r="B46" s="110" t="s">
        <v>146</v>
      </c>
      <c r="C46" s="584">
        <v>0</v>
      </c>
      <c r="D46" s="39">
        <v>0</v>
      </c>
      <c r="E46" s="39">
        <v>0.2</v>
      </c>
      <c r="F46" s="39">
        <v>0.2</v>
      </c>
      <c r="G46" s="39">
        <v>0.2</v>
      </c>
      <c r="H46" s="39">
        <v>0.2</v>
      </c>
      <c r="I46" s="39">
        <v>0.2</v>
      </c>
      <c r="J46" s="39">
        <v>0.2</v>
      </c>
      <c r="K46" s="39">
        <v>0.2</v>
      </c>
      <c r="L46" s="39">
        <v>0.2</v>
      </c>
      <c r="M46" s="39">
        <v>0.2</v>
      </c>
      <c r="N46" s="39">
        <v>0.2</v>
      </c>
      <c r="O46" s="721"/>
      <c r="P46" s="721"/>
      <c r="Q46" s="721"/>
      <c r="R46" s="721"/>
      <c r="S46" s="721"/>
      <c r="T46" s="721"/>
      <c r="U46" s="721"/>
      <c r="V46" s="721"/>
      <c r="W46" s="721"/>
      <c r="X46" s="721"/>
      <c r="Y46" s="721"/>
      <c r="Z46" s="721"/>
      <c r="AA46" s="721"/>
      <c r="AB46" s="721"/>
      <c r="AC46" s="721"/>
      <c r="AD46" s="721"/>
      <c r="AE46" s="721"/>
      <c r="AF46" s="833"/>
      <c r="AG46" s="833"/>
      <c r="AH46" s="833"/>
      <c r="AI46" s="833"/>
      <c r="AJ46" s="833"/>
      <c r="AK46" s="833"/>
      <c r="AL46" s="833"/>
      <c r="AM46" s="833"/>
      <c r="AN46" s="721"/>
      <c r="AO46" s="721"/>
    </row>
    <row r="47" spans="1:41" ht="14.85" customHeight="1">
      <c r="A47" s="932"/>
      <c r="B47" s="273"/>
      <c r="C47" s="273" t="s">
        <v>295</v>
      </c>
      <c r="D47" s="273" t="s">
        <v>296</v>
      </c>
      <c r="E47" s="273" t="s">
        <v>297</v>
      </c>
      <c r="F47" s="273" t="s">
        <v>298</v>
      </c>
      <c r="G47" s="273" t="s">
        <v>299</v>
      </c>
      <c r="H47" s="273" t="s">
        <v>300</v>
      </c>
      <c r="I47" s="273" t="s">
        <v>301</v>
      </c>
      <c r="J47" s="273" t="s">
        <v>302</v>
      </c>
      <c r="K47" s="273" t="s">
        <v>303</v>
      </c>
      <c r="L47" s="273" t="s">
        <v>304</v>
      </c>
      <c r="M47" s="273" t="s">
        <v>305</v>
      </c>
      <c r="N47" s="273" t="s">
        <v>306</v>
      </c>
      <c r="O47" s="721"/>
      <c r="P47" s="721"/>
      <c r="Q47" s="721"/>
      <c r="R47" s="721"/>
      <c r="S47" s="721"/>
      <c r="T47" s="721"/>
      <c r="U47" s="721"/>
      <c r="V47" s="721"/>
      <c r="W47" s="721"/>
      <c r="X47" s="721"/>
      <c r="Y47" s="721"/>
      <c r="Z47" s="721"/>
      <c r="AA47" s="721"/>
      <c r="AB47" s="721"/>
      <c r="AC47" s="721"/>
      <c r="AD47" s="721"/>
      <c r="AE47" s="721"/>
      <c r="AF47" s="833"/>
      <c r="AG47" s="833"/>
      <c r="AH47" s="833"/>
      <c r="AI47" s="833"/>
      <c r="AJ47" s="833"/>
      <c r="AK47" s="833"/>
      <c r="AL47" s="833"/>
      <c r="AM47" s="833"/>
      <c r="AN47" s="721"/>
      <c r="AO47" s="721"/>
    </row>
    <row r="48" spans="1:41" ht="14.85" customHeight="1">
      <c r="A48" s="77" t="s">
        <v>145</v>
      </c>
      <c r="B48" s="77"/>
      <c r="C48" s="228"/>
      <c r="D48" s="134"/>
      <c r="E48" s="134"/>
      <c r="F48" s="134"/>
      <c r="G48" s="134"/>
      <c r="H48" s="134"/>
      <c r="I48" s="134"/>
      <c r="J48" s="134"/>
      <c r="K48" s="134"/>
      <c r="L48" s="134"/>
      <c r="M48" s="134"/>
      <c r="N48" s="134"/>
      <c r="O48" s="721"/>
      <c r="P48" s="721"/>
      <c r="Q48" s="721"/>
      <c r="R48" s="721"/>
      <c r="S48" s="721"/>
      <c r="T48" s="721"/>
      <c r="U48" s="721"/>
      <c r="V48" s="721"/>
      <c r="W48" s="721"/>
      <c r="X48" s="721"/>
      <c r="Y48" s="721"/>
      <c r="Z48" s="721"/>
      <c r="AA48" s="721"/>
      <c r="AB48" s="721"/>
      <c r="AC48" s="721"/>
      <c r="AD48" s="721"/>
      <c r="AE48" s="721"/>
      <c r="AF48" s="833"/>
      <c r="AG48" s="833"/>
      <c r="AH48" s="833"/>
      <c r="AI48" s="833"/>
      <c r="AJ48" s="833"/>
      <c r="AK48" s="833"/>
      <c r="AL48" s="833"/>
      <c r="AM48" s="833"/>
      <c r="AN48" s="721"/>
      <c r="AO48" s="721"/>
    </row>
    <row r="49" spans="1:41" ht="14.85" customHeight="1">
      <c r="A49" s="67" t="s">
        <v>156</v>
      </c>
      <c r="B49" s="110" t="s">
        <v>157</v>
      </c>
      <c r="C49" s="508">
        <v>0.77</v>
      </c>
      <c r="D49" s="134">
        <v>0.67</v>
      </c>
      <c r="E49" s="134">
        <v>0.44</v>
      </c>
      <c r="F49" s="134">
        <v>0.41</v>
      </c>
      <c r="G49" s="134">
        <v>0.55000000000000004</v>
      </c>
      <c r="H49" s="134">
        <v>0.56000000000000005</v>
      </c>
      <c r="I49" s="134">
        <v>0.37</v>
      </c>
      <c r="J49" s="134">
        <v>0.41</v>
      </c>
      <c r="K49" s="134">
        <v>0.59</v>
      </c>
      <c r="L49" s="134">
        <v>0.61</v>
      </c>
      <c r="M49" s="134">
        <v>0.57999999999999996</v>
      </c>
      <c r="N49" s="134">
        <v>0.59</v>
      </c>
      <c r="O49" s="721"/>
      <c r="P49" s="721"/>
      <c r="Q49" s="721"/>
      <c r="R49" s="721"/>
      <c r="S49" s="721"/>
      <c r="T49" s="721"/>
      <c r="U49" s="721"/>
      <c r="V49" s="721"/>
      <c r="W49" s="721"/>
      <c r="X49" s="721"/>
      <c r="Y49" s="721"/>
      <c r="Z49" s="721"/>
      <c r="AA49" s="721"/>
      <c r="AB49" s="721"/>
      <c r="AC49" s="721"/>
      <c r="AD49" s="721"/>
      <c r="AE49" s="721"/>
      <c r="AF49" s="833"/>
      <c r="AG49" s="833"/>
      <c r="AH49" s="833"/>
      <c r="AI49" s="833"/>
      <c r="AJ49" s="833"/>
      <c r="AK49" s="833"/>
      <c r="AL49" s="833"/>
      <c r="AM49" s="833"/>
      <c r="AN49" s="721"/>
      <c r="AO49" s="721"/>
    </row>
    <row r="50" spans="1:41" ht="14.85" customHeight="1">
      <c r="A50" s="633" t="s">
        <v>158</v>
      </c>
      <c r="B50" s="110" t="s">
        <v>157</v>
      </c>
      <c r="C50" s="508">
        <v>0.61</v>
      </c>
      <c r="D50" s="550">
        <v>0.51</v>
      </c>
      <c r="E50" s="550">
        <v>0.36</v>
      </c>
      <c r="F50" s="134">
        <v>0.36</v>
      </c>
      <c r="G50" s="134">
        <v>0.53</v>
      </c>
      <c r="H50" s="134">
        <v>0.42</v>
      </c>
      <c r="I50" s="134">
        <v>0.31</v>
      </c>
      <c r="J50" s="134">
        <v>0.37</v>
      </c>
      <c r="K50" s="134">
        <v>0.55000000000000004</v>
      </c>
      <c r="L50" s="134">
        <v>0.52</v>
      </c>
      <c r="M50" s="134">
        <v>0.3</v>
      </c>
      <c r="N50" s="134">
        <v>0.37</v>
      </c>
      <c r="O50" s="721"/>
      <c r="P50" s="721"/>
      <c r="Q50" s="721"/>
      <c r="R50" s="721"/>
      <c r="S50" s="721"/>
      <c r="T50" s="721"/>
      <c r="U50" s="721"/>
      <c r="V50" s="721"/>
      <c r="W50" s="721"/>
      <c r="X50" s="721"/>
      <c r="Y50" s="721"/>
      <c r="Z50" s="721"/>
      <c r="AA50" s="721"/>
      <c r="AB50" s="721"/>
      <c r="AC50" s="721"/>
      <c r="AD50" s="721"/>
      <c r="AE50" s="721"/>
      <c r="AF50" s="833"/>
      <c r="AG50" s="833"/>
      <c r="AH50" s="833"/>
      <c r="AI50" s="833"/>
      <c r="AJ50" s="833"/>
      <c r="AK50" s="833"/>
      <c r="AL50" s="833"/>
      <c r="AM50" s="833"/>
      <c r="AN50" s="721"/>
      <c r="AO50" s="721"/>
    </row>
    <row r="51" spans="1:41" ht="14.85" customHeight="1">
      <c r="A51" s="633" t="s">
        <v>159</v>
      </c>
      <c r="B51" s="110" t="s">
        <v>160</v>
      </c>
      <c r="C51" s="587">
        <v>0.79900000000000004</v>
      </c>
      <c r="D51" s="583">
        <v>0.76600000000000001</v>
      </c>
      <c r="E51" s="583">
        <v>0.81100000000000005</v>
      </c>
      <c r="F51" s="583">
        <v>0.88400000000000001</v>
      </c>
      <c r="G51" s="583">
        <v>0.95599999999999996</v>
      </c>
      <c r="H51" s="583">
        <v>0.75700000000000001</v>
      </c>
      <c r="I51" s="583">
        <v>0.83299999999999996</v>
      </c>
      <c r="J51" s="583">
        <v>0.90900000000000003</v>
      </c>
      <c r="K51" s="583">
        <v>0.93799999999999994</v>
      </c>
      <c r="L51" s="583">
        <v>0.84399999999999997</v>
      </c>
      <c r="M51" s="583">
        <v>0.51600000000000001</v>
      </c>
      <c r="N51" s="583">
        <v>0.621</v>
      </c>
      <c r="O51" s="721"/>
      <c r="P51" s="721"/>
      <c r="Q51" s="721"/>
      <c r="R51" s="721"/>
      <c r="S51" s="769"/>
      <c r="T51" s="769"/>
      <c r="U51" s="769"/>
      <c r="V51" s="769"/>
      <c r="W51" s="769"/>
      <c r="X51" s="769"/>
      <c r="Y51" s="769"/>
      <c r="Z51" s="769"/>
      <c r="AA51" s="721"/>
      <c r="AB51" s="769"/>
      <c r="AC51" s="721"/>
      <c r="AD51" s="721"/>
      <c r="AE51" s="721"/>
      <c r="AF51" s="833"/>
      <c r="AG51" s="833"/>
      <c r="AH51" s="833"/>
      <c r="AI51" s="833"/>
      <c r="AJ51" s="833"/>
      <c r="AK51" s="833"/>
      <c r="AL51" s="833"/>
      <c r="AM51" s="833"/>
      <c r="AN51" s="721"/>
      <c r="AO51" s="769"/>
    </row>
    <row r="52" spans="1:41" ht="14.85" customHeight="1">
      <c r="A52" s="67" t="s">
        <v>162</v>
      </c>
      <c r="B52" s="110" t="s">
        <v>157</v>
      </c>
      <c r="C52" s="508">
        <v>1.84</v>
      </c>
      <c r="D52" s="134">
        <v>1.88</v>
      </c>
      <c r="E52" s="134">
        <v>1.56</v>
      </c>
      <c r="F52" s="134">
        <v>1.56</v>
      </c>
      <c r="G52" s="134">
        <v>1.89</v>
      </c>
      <c r="H52" s="134">
        <v>1.91</v>
      </c>
      <c r="I52" s="134">
        <v>1.81</v>
      </c>
      <c r="J52" s="134">
        <v>2.0699999999999998</v>
      </c>
      <c r="K52" s="134">
        <v>2.19</v>
      </c>
      <c r="L52" s="134">
        <v>1.97</v>
      </c>
      <c r="M52" s="134">
        <v>1.67</v>
      </c>
      <c r="N52" s="134">
        <v>1.67</v>
      </c>
      <c r="O52" s="721"/>
      <c r="P52" s="721"/>
      <c r="Q52" s="721"/>
      <c r="R52" s="721"/>
      <c r="S52" s="721"/>
      <c r="T52" s="721"/>
      <c r="U52" s="721"/>
      <c r="V52" s="721"/>
      <c r="W52" s="721"/>
      <c r="X52" s="721"/>
      <c r="Y52" s="721"/>
      <c r="Z52" s="721"/>
      <c r="AA52" s="721"/>
      <c r="AB52" s="721"/>
      <c r="AC52" s="721"/>
      <c r="AD52" s="721"/>
      <c r="AE52" s="721"/>
      <c r="AF52" s="833"/>
      <c r="AG52" s="833"/>
      <c r="AH52" s="833"/>
      <c r="AI52" s="833"/>
      <c r="AJ52" s="833"/>
      <c r="AK52" s="833"/>
      <c r="AL52" s="833"/>
      <c r="AM52" s="833"/>
      <c r="AN52" s="721"/>
      <c r="AO52" s="721"/>
    </row>
    <row r="53" spans="1:41" ht="14.85" customHeight="1">
      <c r="A53" s="67" t="s">
        <v>163</v>
      </c>
      <c r="B53" s="110" t="s">
        <v>157</v>
      </c>
      <c r="C53" s="508">
        <v>2.78</v>
      </c>
      <c r="D53" s="134">
        <v>2.7</v>
      </c>
      <c r="E53" s="134">
        <v>2.2200000000000002</v>
      </c>
      <c r="F53" s="134">
        <v>2.2200000000000002</v>
      </c>
      <c r="G53" s="134">
        <v>2.6</v>
      </c>
      <c r="H53" s="134">
        <v>2.5099999999999998</v>
      </c>
      <c r="I53" s="134">
        <v>2.29</v>
      </c>
      <c r="J53" s="134">
        <v>2.44</v>
      </c>
      <c r="K53" s="134">
        <v>2.77</v>
      </c>
      <c r="L53" s="134">
        <v>2.77</v>
      </c>
      <c r="M53" s="134">
        <v>2.4500000000000002</v>
      </c>
      <c r="N53" s="134">
        <v>2.4300000000000002</v>
      </c>
      <c r="O53" s="721"/>
      <c r="P53" s="721"/>
      <c r="Q53" s="721"/>
      <c r="R53" s="721"/>
      <c r="S53" s="721"/>
      <c r="T53" s="721"/>
      <c r="U53" s="721"/>
      <c r="V53" s="721"/>
      <c r="W53" s="721"/>
      <c r="X53" s="721"/>
      <c r="Y53" s="721"/>
      <c r="Z53" s="721"/>
      <c r="AA53" s="721"/>
      <c r="AB53" s="721"/>
      <c r="AC53" s="721"/>
      <c r="AD53" s="721"/>
      <c r="AE53" s="721"/>
      <c r="AF53" s="833"/>
      <c r="AG53" s="833"/>
      <c r="AH53" s="833"/>
      <c r="AI53" s="833"/>
      <c r="AJ53" s="833"/>
      <c r="AK53" s="833"/>
      <c r="AL53" s="833"/>
      <c r="AM53" s="833"/>
      <c r="AN53" s="721"/>
      <c r="AO53" s="721"/>
    </row>
    <row r="54" spans="1:41" ht="14.85" customHeight="1">
      <c r="A54" s="67" t="s">
        <v>164</v>
      </c>
      <c r="B54" s="110" t="s">
        <v>165</v>
      </c>
      <c r="C54" s="508">
        <v>0.21</v>
      </c>
      <c r="D54" s="134">
        <v>0.4</v>
      </c>
      <c r="E54" s="134">
        <v>0.37</v>
      </c>
      <c r="F54" s="585" t="s">
        <v>334</v>
      </c>
      <c r="G54" s="585" t="s">
        <v>335</v>
      </c>
      <c r="H54" s="134">
        <v>0.31</v>
      </c>
      <c r="I54" s="134">
        <v>0.28000000000000003</v>
      </c>
      <c r="J54" s="134">
        <v>0.31</v>
      </c>
      <c r="K54" s="134">
        <v>0.62</v>
      </c>
      <c r="L54" s="134">
        <v>0.35</v>
      </c>
      <c r="M54" s="134">
        <v>0.38</v>
      </c>
      <c r="N54" s="134">
        <v>0.36</v>
      </c>
      <c r="O54" s="721"/>
      <c r="P54" s="721"/>
      <c r="Q54" s="721"/>
      <c r="R54" s="721"/>
      <c r="S54" s="721"/>
      <c r="T54" s="721"/>
      <c r="U54" s="721"/>
      <c r="V54" s="721"/>
      <c r="W54" s="721"/>
      <c r="X54" s="721"/>
      <c r="Y54" s="721"/>
      <c r="Z54" s="721"/>
      <c r="AA54" s="721"/>
      <c r="AB54" s="721"/>
      <c r="AC54" s="721"/>
      <c r="AD54" s="721"/>
      <c r="AE54" s="721"/>
      <c r="AF54" s="833"/>
      <c r="AG54" s="833"/>
      <c r="AH54" s="833"/>
      <c r="AI54" s="833"/>
      <c r="AJ54" s="833"/>
      <c r="AK54" s="833"/>
      <c r="AL54" s="833"/>
      <c r="AM54" s="833"/>
      <c r="AN54" s="721"/>
      <c r="AO54" s="721"/>
    </row>
    <row r="55" spans="1:41" ht="14.85" customHeight="1">
      <c r="A55" s="553" t="s">
        <v>166</v>
      </c>
      <c r="B55" s="517" t="s">
        <v>242</v>
      </c>
      <c r="C55" s="518">
        <v>14</v>
      </c>
      <c r="D55" s="926">
        <v>46</v>
      </c>
      <c r="E55" s="843" t="s">
        <v>336</v>
      </c>
      <c r="F55" s="555">
        <v>14</v>
      </c>
      <c r="G55" s="555">
        <v>19</v>
      </c>
      <c r="H55" s="555">
        <v>34</v>
      </c>
      <c r="I55" s="555">
        <v>19</v>
      </c>
      <c r="J55" s="555">
        <v>20</v>
      </c>
      <c r="K55" s="555">
        <v>105</v>
      </c>
      <c r="L55" s="555">
        <v>29</v>
      </c>
      <c r="M55" s="555">
        <v>31</v>
      </c>
      <c r="N55" s="555">
        <v>45</v>
      </c>
      <c r="O55" s="833"/>
      <c r="P55" s="721"/>
      <c r="Q55" s="721"/>
      <c r="R55" s="721"/>
      <c r="S55" s="721"/>
      <c r="T55" s="721"/>
      <c r="U55" s="721"/>
      <c r="V55" s="721"/>
      <c r="W55" s="721"/>
      <c r="X55" s="721"/>
      <c r="Y55" s="721"/>
      <c r="Z55" s="721"/>
      <c r="AA55" s="721"/>
      <c r="AB55" s="721"/>
      <c r="AC55" s="721"/>
      <c r="AD55" s="721"/>
      <c r="AE55" s="721"/>
      <c r="AF55" s="833"/>
      <c r="AG55" s="833"/>
      <c r="AH55" s="833"/>
      <c r="AI55" s="833"/>
      <c r="AJ55" s="833"/>
      <c r="AK55" s="833"/>
      <c r="AL55" s="833"/>
      <c r="AM55" s="833"/>
      <c r="AN55" s="721"/>
      <c r="AO55" s="721"/>
    </row>
    <row r="56" spans="1:41" ht="14.85" customHeight="1">
      <c r="A56" s="77" t="s">
        <v>154</v>
      </c>
      <c r="B56" s="110"/>
      <c r="C56" s="505"/>
      <c r="D56" s="134" t="s">
        <v>240</v>
      </c>
      <c r="E56" s="134"/>
      <c r="F56" s="134"/>
      <c r="G56" s="134"/>
      <c r="H56" s="134"/>
      <c r="I56" s="134"/>
      <c r="J56" s="134"/>
      <c r="K56" s="134"/>
      <c r="L56" s="134"/>
      <c r="M56" s="134"/>
      <c r="N56" s="134"/>
      <c r="O56" s="721"/>
      <c r="P56" s="721"/>
      <c r="Q56" s="721"/>
      <c r="R56" s="721"/>
      <c r="S56" s="721"/>
      <c r="T56" s="721"/>
      <c r="U56" s="721"/>
      <c r="V56" s="721"/>
      <c r="W56" s="721"/>
      <c r="X56" s="721"/>
      <c r="Y56" s="721"/>
      <c r="Z56" s="721"/>
      <c r="AA56" s="721"/>
      <c r="AB56" s="721"/>
      <c r="AC56" s="721"/>
      <c r="AD56" s="721"/>
      <c r="AE56" s="721"/>
      <c r="AF56" s="833"/>
      <c r="AG56" s="833"/>
      <c r="AH56" s="833"/>
      <c r="AI56" s="833"/>
      <c r="AJ56" s="833"/>
      <c r="AK56" s="833"/>
      <c r="AL56" s="833"/>
      <c r="AM56" s="833"/>
      <c r="AN56" s="721"/>
      <c r="AO56" s="721"/>
    </row>
    <row r="57" spans="1:41" ht="14.85" customHeight="1">
      <c r="A57" s="553" t="s">
        <v>168</v>
      </c>
      <c r="B57" s="517" t="s">
        <v>157</v>
      </c>
      <c r="C57" s="520">
        <v>0.46</v>
      </c>
      <c r="D57" s="556">
        <v>0.4</v>
      </c>
      <c r="E57" s="556">
        <v>0.2</v>
      </c>
      <c r="F57" s="556">
        <v>0.2</v>
      </c>
      <c r="G57" s="556">
        <v>0.28000000000000003</v>
      </c>
      <c r="H57" s="556">
        <v>0.25</v>
      </c>
      <c r="I57" s="556">
        <v>0.16</v>
      </c>
      <c r="J57" s="556">
        <v>0.18</v>
      </c>
      <c r="K57" s="556">
        <v>0.3</v>
      </c>
      <c r="L57" s="556">
        <v>0.28000000000000003</v>
      </c>
      <c r="M57" s="556">
        <v>0.12</v>
      </c>
      <c r="N57" s="556">
        <v>0.21</v>
      </c>
      <c r="O57" s="721"/>
      <c r="P57" s="721"/>
      <c r="Q57" s="721"/>
      <c r="R57" s="721"/>
      <c r="S57" s="721"/>
      <c r="T57" s="721"/>
      <c r="U57" s="721"/>
      <c r="V57" s="721"/>
      <c r="W57" s="721"/>
      <c r="X57" s="721"/>
      <c r="Y57" s="721"/>
      <c r="Z57" s="721"/>
      <c r="AA57" s="721"/>
      <c r="AB57" s="721"/>
      <c r="AC57" s="721"/>
      <c r="AD57" s="721"/>
      <c r="AE57" s="721"/>
      <c r="AF57" s="833"/>
      <c r="AG57" s="833"/>
      <c r="AH57" s="833"/>
      <c r="AI57" s="833"/>
      <c r="AJ57" s="833"/>
      <c r="AK57" s="833"/>
      <c r="AL57" s="833"/>
      <c r="AM57" s="833"/>
      <c r="AN57" s="721"/>
      <c r="AO57" s="721"/>
    </row>
    <row r="58" spans="1:41" ht="14.85" customHeight="1">
      <c r="A58" s="77" t="s">
        <v>169</v>
      </c>
      <c r="B58" s="110"/>
      <c r="C58" s="505"/>
      <c r="D58" s="134"/>
      <c r="E58" s="134"/>
      <c r="F58" s="134"/>
      <c r="G58" s="134"/>
      <c r="H58" s="134"/>
      <c r="I58" s="134"/>
      <c r="J58" s="134"/>
      <c r="K58" s="134"/>
      <c r="L58" s="134"/>
      <c r="M58" s="134"/>
      <c r="N58" s="134"/>
      <c r="O58" s="721"/>
      <c r="P58" s="721"/>
      <c r="Q58" s="721"/>
      <c r="R58" s="721"/>
      <c r="S58" s="721"/>
      <c r="T58" s="721"/>
      <c r="U58" s="721"/>
      <c r="V58" s="721"/>
      <c r="W58" s="721"/>
      <c r="X58" s="721"/>
      <c r="Y58" s="721"/>
      <c r="Z58" s="721"/>
      <c r="AA58" s="721"/>
      <c r="AB58" s="721"/>
      <c r="AC58" s="721"/>
      <c r="AD58" s="721"/>
      <c r="AE58" s="721"/>
      <c r="AF58" s="833"/>
      <c r="AG58" s="833"/>
      <c r="AH58" s="833"/>
      <c r="AI58" s="833"/>
      <c r="AJ58" s="833"/>
      <c r="AK58" s="833"/>
      <c r="AL58" s="833"/>
      <c r="AM58" s="833"/>
      <c r="AN58" s="721"/>
      <c r="AO58" s="721"/>
    </row>
    <row r="59" spans="1:41" ht="14.85" customHeight="1">
      <c r="A59" s="67" t="s">
        <v>170</v>
      </c>
      <c r="B59" s="110" t="s">
        <v>157</v>
      </c>
      <c r="C59" s="508">
        <v>2.84</v>
      </c>
      <c r="D59" s="134">
        <v>2.65</v>
      </c>
      <c r="E59" s="134">
        <v>1.34</v>
      </c>
      <c r="F59" s="134">
        <v>1.45</v>
      </c>
      <c r="G59" s="134">
        <v>3.86</v>
      </c>
      <c r="H59" s="134">
        <v>3.83</v>
      </c>
      <c r="I59" s="134">
        <v>2.52</v>
      </c>
      <c r="J59" s="134">
        <v>2.44</v>
      </c>
      <c r="K59" s="134">
        <v>4.01</v>
      </c>
      <c r="L59" s="134">
        <v>2.85</v>
      </c>
      <c r="M59" s="134">
        <v>1.39</v>
      </c>
      <c r="N59" s="134">
        <v>2.0699999999999998</v>
      </c>
      <c r="O59" s="721"/>
      <c r="P59" s="721"/>
      <c r="Q59" s="721"/>
      <c r="R59" s="721"/>
      <c r="S59" s="721"/>
      <c r="T59" s="721"/>
      <c r="U59" s="721"/>
      <c r="V59" s="721"/>
      <c r="W59" s="721"/>
      <c r="X59" s="721"/>
      <c r="Y59" s="721"/>
      <c r="Z59" s="721"/>
      <c r="AA59" s="721"/>
      <c r="AB59" s="721"/>
      <c r="AC59" s="721"/>
      <c r="AD59" s="721"/>
      <c r="AE59" s="721"/>
      <c r="AF59" s="833"/>
      <c r="AG59" s="833"/>
      <c r="AH59" s="833"/>
      <c r="AI59" s="833"/>
      <c r="AJ59" s="833"/>
      <c r="AK59" s="833"/>
      <c r="AL59" s="833"/>
      <c r="AM59" s="833"/>
      <c r="AN59" s="721"/>
      <c r="AO59" s="721"/>
    </row>
    <row r="60" spans="1:41" ht="14.85" customHeight="1">
      <c r="A60" s="67" t="s">
        <v>171</v>
      </c>
      <c r="B60" s="110" t="s">
        <v>157</v>
      </c>
      <c r="C60" s="508">
        <v>2.68</v>
      </c>
      <c r="D60" s="134">
        <v>2.2599999999999998</v>
      </c>
      <c r="E60" s="134">
        <v>0.78</v>
      </c>
      <c r="F60" s="134">
        <v>0.97</v>
      </c>
      <c r="G60" s="134">
        <v>2.31</v>
      </c>
      <c r="H60" s="134">
        <v>2.02</v>
      </c>
      <c r="I60" s="134">
        <v>0.77</v>
      </c>
      <c r="J60" s="134">
        <v>1.21</v>
      </c>
      <c r="K60" s="134">
        <v>2.68</v>
      </c>
      <c r="L60" s="134">
        <v>2.74</v>
      </c>
      <c r="M60" s="134">
        <v>1.02</v>
      </c>
      <c r="N60" s="134">
        <v>1.41</v>
      </c>
      <c r="O60" s="721"/>
      <c r="P60" s="721"/>
      <c r="Q60" s="721"/>
      <c r="R60" s="721"/>
      <c r="S60" s="721"/>
      <c r="T60" s="721"/>
      <c r="U60" s="721"/>
      <c r="V60" s="721"/>
      <c r="W60" s="721"/>
      <c r="X60" s="721"/>
      <c r="Y60" s="721"/>
      <c r="Z60" s="721"/>
      <c r="AA60" s="721"/>
      <c r="AB60" s="721"/>
      <c r="AC60" s="721"/>
      <c r="AD60" s="721"/>
      <c r="AE60" s="721"/>
      <c r="AF60" s="833"/>
      <c r="AG60" s="833"/>
      <c r="AH60" s="833"/>
      <c r="AI60" s="833"/>
      <c r="AJ60" s="833"/>
      <c r="AK60" s="833"/>
      <c r="AL60" s="833"/>
      <c r="AM60" s="833"/>
      <c r="AN60" s="721"/>
      <c r="AO60" s="721"/>
    </row>
    <row r="61" spans="1:41" ht="14.85" customHeight="1">
      <c r="A61" s="237"/>
      <c r="B61" s="605"/>
      <c r="C61" s="605"/>
      <c r="D61" s="132"/>
      <c r="E61" s="132"/>
      <c r="F61" s="132"/>
      <c r="G61" s="132"/>
      <c r="H61" s="132"/>
      <c r="I61" s="12"/>
      <c r="J61" s="12"/>
      <c r="K61" s="12"/>
      <c r="L61" s="12"/>
      <c r="M61" s="118"/>
      <c r="N61" s="118"/>
      <c r="O61" s="721"/>
      <c r="P61" s="721"/>
      <c r="Q61" s="721"/>
      <c r="R61" s="721"/>
      <c r="S61" s="721"/>
      <c r="T61" s="721"/>
      <c r="U61" s="721"/>
      <c r="V61" s="721"/>
      <c r="W61" s="721"/>
      <c r="X61" s="721"/>
      <c r="Y61" s="721"/>
      <c r="Z61" s="721"/>
      <c r="AA61" s="721"/>
      <c r="AB61" s="721"/>
      <c r="AC61" s="721"/>
      <c r="AD61" s="721"/>
      <c r="AE61" s="721"/>
      <c r="AF61" s="721"/>
      <c r="AG61" s="721"/>
      <c r="AH61" s="721"/>
      <c r="AI61" s="721"/>
      <c r="AJ61" s="721"/>
      <c r="AK61" s="721"/>
      <c r="AL61" s="721"/>
      <c r="AM61" s="721"/>
      <c r="AN61" s="721"/>
      <c r="AO61" s="721"/>
    </row>
    <row r="62" spans="1:41" ht="14.85" customHeight="1">
      <c r="A62" s="237"/>
      <c r="B62" s="721"/>
      <c r="C62" s="721"/>
      <c r="D62" s="721"/>
      <c r="E62" s="721"/>
      <c r="F62" s="721"/>
      <c r="G62" s="721"/>
      <c r="H62" s="721"/>
      <c r="I62" s="721"/>
      <c r="J62" s="721"/>
      <c r="K62" s="721"/>
      <c r="L62" s="721"/>
      <c r="M62" s="721"/>
      <c r="N62" s="721"/>
      <c r="O62" s="721"/>
      <c r="P62" s="721"/>
      <c r="Q62" s="721"/>
      <c r="R62" s="721"/>
      <c r="S62" s="721"/>
      <c r="T62" s="721"/>
      <c r="U62" s="721"/>
      <c r="V62" s="721"/>
      <c r="W62" s="721"/>
      <c r="X62" s="721"/>
      <c r="Y62" s="721"/>
      <c r="Z62" s="721"/>
      <c r="AA62" s="721"/>
      <c r="AB62" s="721"/>
      <c r="AC62" s="721"/>
      <c r="AD62" s="721"/>
      <c r="AE62" s="721"/>
      <c r="AF62" s="721"/>
      <c r="AG62" s="721"/>
      <c r="AH62" s="721"/>
      <c r="AI62" s="721"/>
      <c r="AJ62" s="721"/>
      <c r="AK62" s="721"/>
      <c r="AL62" s="721"/>
      <c r="AM62" s="721"/>
      <c r="AN62" s="721"/>
      <c r="AO62" s="721"/>
    </row>
    <row r="63" spans="1:41" ht="14.85" customHeight="1">
      <c r="A63" s="237"/>
      <c r="B63" s="721"/>
      <c r="C63" s="721"/>
      <c r="D63" s="721"/>
      <c r="E63" s="721"/>
      <c r="F63" s="721"/>
      <c r="G63" s="721"/>
      <c r="H63" s="721"/>
      <c r="I63" s="721"/>
      <c r="J63" s="721"/>
      <c r="K63" s="721"/>
      <c r="L63" s="721"/>
      <c r="M63" s="721"/>
      <c r="N63" s="721"/>
      <c r="O63" s="721"/>
      <c r="P63" s="721"/>
      <c r="Q63" s="721"/>
      <c r="R63" s="721"/>
      <c r="S63" s="721"/>
      <c r="T63" s="721"/>
      <c r="U63" s="721"/>
      <c r="V63" s="721"/>
      <c r="W63" s="721"/>
      <c r="X63" s="721"/>
      <c r="Y63" s="721"/>
      <c r="Z63" s="721"/>
      <c r="AA63" s="721"/>
      <c r="AB63" s="721"/>
      <c r="AC63" s="721"/>
      <c r="AD63" s="721"/>
      <c r="AE63" s="721"/>
      <c r="AF63" s="721"/>
      <c r="AG63" s="721"/>
      <c r="AH63" s="721"/>
      <c r="AI63" s="721"/>
      <c r="AJ63" s="721"/>
      <c r="AK63" s="721"/>
      <c r="AL63" s="721"/>
      <c r="AM63" s="721"/>
      <c r="AN63" s="721"/>
      <c r="AO63" s="721"/>
    </row>
    <row r="64" spans="1:41" ht="14.85" customHeight="1">
      <c r="A64" s="237"/>
      <c r="B64" s="721"/>
      <c r="C64" s="721"/>
      <c r="D64" s="721"/>
      <c r="E64" s="721"/>
      <c r="F64" s="721"/>
      <c r="G64" s="721"/>
      <c r="H64" s="721"/>
      <c r="I64" s="721"/>
      <c r="J64" s="721"/>
      <c r="K64" s="721"/>
      <c r="L64" s="721"/>
      <c r="M64" s="721"/>
      <c r="N64" s="721"/>
      <c r="O64" s="721"/>
      <c r="P64" s="721"/>
      <c r="Q64" s="721"/>
      <c r="R64" s="721"/>
      <c r="S64" s="721"/>
      <c r="T64" s="721"/>
      <c r="U64" s="721"/>
      <c r="V64" s="721"/>
      <c r="W64" s="721"/>
      <c r="X64" s="721"/>
      <c r="Y64" s="721"/>
      <c r="Z64" s="721"/>
      <c r="AA64" s="721"/>
      <c r="AB64" s="721"/>
      <c r="AC64" s="721"/>
      <c r="AD64" s="721"/>
      <c r="AE64" s="721"/>
      <c r="AF64" s="721"/>
      <c r="AG64" s="721"/>
      <c r="AH64" s="721"/>
      <c r="AI64" s="721"/>
      <c r="AJ64" s="721"/>
      <c r="AK64" s="721"/>
      <c r="AL64" s="721"/>
      <c r="AM64" s="721"/>
      <c r="AN64" s="721"/>
      <c r="AO64" s="721"/>
    </row>
    <row r="65" spans="1:41" ht="14.85" customHeight="1">
      <c r="A65" s="237"/>
      <c r="B65" s="721"/>
      <c r="C65" s="721"/>
      <c r="D65" s="721"/>
      <c r="E65" s="721"/>
      <c r="F65" s="721"/>
      <c r="G65" s="721"/>
      <c r="H65" s="721"/>
      <c r="I65" s="721"/>
      <c r="J65" s="721"/>
      <c r="K65" s="721"/>
      <c r="L65" s="721"/>
      <c r="M65" s="721"/>
      <c r="N65" s="721"/>
      <c r="O65" s="721"/>
      <c r="P65" s="721"/>
      <c r="Q65" s="721"/>
      <c r="R65" s="721"/>
      <c r="S65" s="721"/>
      <c r="T65" s="721"/>
      <c r="U65" s="721"/>
      <c r="V65" s="721"/>
      <c r="W65" s="721"/>
      <c r="X65" s="721"/>
      <c r="Y65" s="721"/>
      <c r="Z65" s="721"/>
      <c r="AA65" s="721"/>
      <c r="AB65" s="721"/>
      <c r="AC65" s="721"/>
      <c r="AD65" s="721"/>
      <c r="AE65" s="721"/>
      <c r="AF65" s="721"/>
      <c r="AG65" s="721"/>
      <c r="AH65" s="721"/>
      <c r="AI65" s="721"/>
      <c r="AJ65" s="721"/>
      <c r="AK65" s="721"/>
      <c r="AL65" s="721"/>
      <c r="AM65" s="721"/>
      <c r="AN65" s="721"/>
      <c r="AO65" s="721"/>
    </row>
    <row r="66" spans="1:41" ht="14.85" customHeight="1">
      <c r="A66" s="36" t="s">
        <v>116</v>
      </c>
      <c r="B66" s="721"/>
      <c r="C66" s="721"/>
      <c r="D66" s="721"/>
      <c r="E66" s="721"/>
      <c r="F66" s="721"/>
      <c r="G66" s="721"/>
      <c r="H66" s="721"/>
      <c r="I66" s="829"/>
      <c r="J66" s="829"/>
      <c r="K66" s="829"/>
      <c r="L66" s="829"/>
      <c r="M66" s="829"/>
      <c r="N66" s="829"/>
      <c r="O66" s="829"/>
      <c r="P66" s="829"/>
      <c r="Q66" s="721"/>
      <c r="R66" s="721"/>
      <c r="S66" s="721"/>
      <c r="T66" s="721"/>
      <c r="U66" s="721"/>
      <c r="V66" s="721"/>
      <c r="W66" s="721"/>
      <c r="X66" s="721"/>
      <c r="Y66" s="721"/>
      <c r="Z66" s="721"/>
      <c r="AA66" s="721"/>
      <c r="AB66" s="721"/>
      <c r="AC66" s="721"/>
      <c r="AD66" s="721"/>
      <c r="AE66" s="721"/>
      <c r="AF66" s="721"/>
      <c r="AG66" s="721"/>
      <c r="AH66" s="721"/>
      <c r="AI66" s="721"/>
      <c r="AJ66" s="721"/>
      <c r="AK66" s="721"/>
      <c r="AL66" s="721"/>
      <c r="AM66" s="721"/>
      <c r="AN66" s="721"/>
      <c r="AO66" s="721"/>
    </row>
    <row r="67" spans="1:41" ht="14.85" customHeight="1">
      <c r="A67" s="232"/>
      <c r="B67" s="721"/>
      <c r="C67" s="721"/>
      <c r="D67" s="721"/>
      <c r="E67" s="721"/>
      <c r="F67" s="721"/>
      <c r="G67" s="721"/>
      <c r="H67" s="721"/>
      <c r="I67" s="721"/>
      <c r="J67" s="721"/>
      <c r="K67" s="721"/>
      <c r="L67" s="721"/>
      <c r="M67" s="721"/>
      <c r="N67" s="721"/>
      <c r="O67" s="721"/>
      <c r="P67" s="721"/>
      <c r="Q67" s="721"/>
      <c r="R67" s="721"/>
      <c r="S67" s="721"/>
      <c r="T67" s="721"/>
      <c r="U67" s="721"/>
      <c r="V67" s="721"/>
      <c r="W67" s="721"/>
      <c r="X67" s="721"/>
      <c r="Y67" s="721"/>
      <c r="Z67" s="721"/>
      <c r="AA67" s="721"/>
      <c r="AB67" s="721"/>
      <c r="AC67" s="721"/>
      <c r="AD67" s="721"/>
      <c r="AE67" s="721"/>
      <c r="AF67" s="721"/>
      <c r="AG67" s="721"/>
      <c r="AH67" s="721"/>
      <c r="AI67" s="721"/>
      <c r="AJ67" s="721"/>
      <c r="AK67" s="721"/>
      <c r="AL67" s="721"/>
      <c r="AM67" s="721"/>
      <c r="AN67" s="721"/>
      <c r="AO67" s="721"/>
    </row>
    <row r="68" spans="1:41" ht="14.85" customHeight="1">
      <c r="A68" s="175"/>
      <c r="B68" s="721"/>
      <c r="C68" s="721"/>
      <c r="D68" s="721"/>
      <c r="E68" s="721"/>
      <c r="F68" s="721"/>
      <c r="G68" s="721"/>
      <c r="H68" s="721"/>
      <c r="I68" s="721"/>
      <c r="J68" s="721"/>
      <c r="K68" s="721"/>
      <c r="L68" s="721"/>
      <c r="M68" s="721"/>
      <c r="N68" s="721"/>
      <c r="O68" s="721"/>
      <c r="P68" s="721"/>
      <c r="Q68" s="721"/>
      <c r="R68" s="721"/>
      <c r="S68" s="721"/>
      <c r="T68" s="721"/>
      <c r="U68" s="721"/>
      <c r="V68" s="721"/>
      <c r="W68" s="721"/>
      <c r="X68" s="721"/>
      <c r="Y68" s="721"/>
      <c r="Z68" s="721"/>
      <c r="AA68" s="721"/>
      <c r="AB68" s="721"/>
      <c r="AC68" s="721"/>
      <c r="AD68" s="721"/>
      <c r="AE68" s="721"/>
      <c r="AF68" s="721"/>
      <c r="AG68" s="721"/>
      <c r="AH68" s="721"/>
      <c r="AI68" s="721"/>
      <c r="AJ68" s="721"/>
      <c r="AK68" s="721"/>
      <c r="AL68" s="721"/>
      <c r="AM68" s="721"/>
      <c r="AN68" s="721"/>
      <c r="AO68" s="721"/>
    </row>
    <row r="69" spans="1:41" ht="14.85" customHeight="1">
      <c r="A69" s="175"/>
      <c r="B69" s="721"/>
      <c r="C69" s="721"/>
      <c r="D69" s="721"/>
      <c r="E69" s="721"/>
      <c r="F69" s="721"/>
      <c r="G69" s="721"/>
      <c r="H69" s="721"/>
      <c r="I69" s="721"/>
      <c r="J69" s="721"/>
      <c r="K69" s="721"/>
      <c r="L69" s="721"/>
      <c r="M69" s="721"/>
      <c r="N69" s="721"/>
      <c r="O69" s="721"/>
      <c r="P69" s="721"/>
      <c r="Q69" s="721"/>
      <c r="R69" s="721"/>
      <c r="S69" s="721"/>
      <c r="T69" s="721"/>
      <c r="U69" s="721"/>
      <c r="V69" s="721"/>
      <c r="W69" s="721"/>
      <c r="X69" s="721"/>
      <c r="Y69" s="721"/>
      <c r="Z69" s="721"/>
      <c r="AA69" s="721"/>
      <c r="AB69" s="721"/>
      <c r="AC69" s="721"/>
      <c r="AD69" s="721"/>
      <c r="AE69" s="721"/>
      <c r="AF69" s="721"/>
      <c r="AG69" s="721"/>
      <c r="AH69" s="721"/>
      <c r="AI69" s="721"/>
      <c r="AJ69" s="721"/>
      <c r="AK69" s="721"/>
      <c r="AL69" s="721"/>
      <c r="AM69" s="721"/>
      <c r="AN69" s="721"/>
      <c r="AO69" s="721"/>
    </row>
  </sheetData>
  <mergeCells count="3">
    <mergeCell ref="A2:I2"/>
    <mergeCell ref="L2:N2"/>
    <mergeCell ref="A33:N33"/>
  </mergeCells>
  <pageMargins left="0.7" right="0.7" top="0.75" bottom="0.75" header="0.3" footer="0.3"/>
  <pageSetup paperSize="9" orientation="portrait" r:id="rId1"/>
  <ignoredErrors>
    <ignoredError sqref="F54:G5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C284F-9286-467A-8BC6-256D87A73FFA}">
  <sheetPr>
    <tabColor rgb="FF00D3B7"/>
  </sheetPr>
  <dimension ref="A1:Q63"/>
  <sheetViews>
    <sheetView showGridLines="0" zoomScaleNormal="100" workbookViewId="0"/>
  </sheetViews>
  <sheetFormatPr defaultColWidth="9.109375" defaultRowHeight="14.85" customHeight="1"/>
  <cols>
    <col min="1" max="1" width="55.5546875" style="4" customWidth="1"/>
    <col min="2" max="6" width="13.33203125" style="4" customWidth="1"/>
    <col min="7" max="16384" width="9.109375" style="4"/>
  </cols>
  <sheetData>
    <row r="1" spans="1:13" ht="39.9" customHeight="1">
      <c r="A1" s="76" t="s">
        <v>11</v>
      </c>
      <c r="B1" s="84"/>
      <c r="C1" s="84"/>
      <c r="D1" s="76"/>
      <c r="E1" s="84"/>
      <c r="F1" s="84"/>
      <c r="G1" s="721"/>
      <c r="H1" s="721"/>
      <c r="I1" s="721"/>
      <c r="J1" s="721"/>
      <c r="K1" s="721"/>
      <c r="L1" s="721"/>
      <c r="M1" s="721"/>
    </row>
    <row r="2" spans="1:13" ht="39.9" customHeight="1" thickBot="1">
      <c r="A2" s="971" t="s">
        <v>668</v>
      </c>
      <c r="B2" s="971"/>
      <c r="C2" s="971"/>
      <c r="D2" s="970"/>
      <c r="E2" s="970"/>
      <c r="F2" s="970"/>
      <c r="G2" s="721"/>
      <c r="H2" s="721"/>
      <c r="I2" s="721"/>
      <c r="J2" s="721"/>
      <c r="K2" s="721"/>
      <c r="L2" s="721"/>
      <c r="M2" s="721"/>
    </row>
    <row r="3" spans="1:13" ht="14.85" customHeight="1">
      <c r="A3" s="721"/>
      <c r="B3" s="721"/>
      <c r="C3" s="721"/>
      <c r="D3" s="721"/>
      <c r="E3" s="721"/>
      <c r="F3" s="721"/>
      <c r="G3" s="721"/>
      <c r="H3" s="721"/>
      <c r="I3" s="721"/>
      <c r="J3" s="721"/>
      <c r="K3" s="721"/>
      <c r="L3" s="721"/>
      <c r="M3" s="721"/>
    </row>
    <row r="4" spans="1:13" ht="14.85" customHeight="1">
      <c r="A4" s="967" t="s">
        <v>172</v>
      </c>
      <c r="B4" s="967"/>
      <c r="C4" s="967"/>
      <c r="D4" s="967"/>
      <c r="E4" s="967"/>
      <c r="F4" s="967"/>
      <c r="G4" s="721"/>
      <c r="H4" s="721"/>
      <c r="I4" s="721"/>
      <c r="J4" s="721"/>
      <c r="K4" s="721"/>
      <c r="L4" s="721"/>
      <c r="M4" s="721"/>
    </row>
    <row r="5" spans="1:13" ht="14.85" customHeight="1">
      <c r="A5" s="271"/>
      <c r="B5" s="273"/>
      <c r="C5" s="273" t="s">
        <v>13</v>
      </c>
      <c r="D5" s="273" t="s">
        <v>14</v>
      </c>
      <c r="E5" s="274" t="s">
        <v>37</v>
      </c>
      <c r="F5" s="274" t="s">
        <v>173</v>
      </c>
      <c r="G5" s="721"/>
      <c r="H5" s="769"/>
      <c r="I5" s="721"/>
      <c r="J5" s="721"/>
      <c r="K5" s="721"/>
      <c r="L5" s="721"/>
      <c r="M5" s="721"/>
    </row>
    <row r="6" spans="1:13" ht="14.85" customHeight="1">
      <c r="A6" s="67" t="s">
        <v>19</v>
      </c>
      <c r="B6" s="46" t="s">
        <v>174</v>
      </c>
      <c r="C6" s="915">
        <v>114.1</v>
      </c>
      <c r="D6" s="889">
        <v>99.6</v>
      </c>
      <c r="E6" s="893">
        <v>14.5</v>
      </c>
      <c r="F6" s="907">
        <v>0.14558232931726908</v>
      </c>
      <c r="G6" s="769"/>
      <c r="H6" s="769"/>
      <c r="I6" s="835"/>
      <c r="J6" s="835"/>
      <c r="K6" s="835"/>
      <c r="L6" s="835"/>
      <c r="M6" s="835"/>
    </row>
    <row r="7" spans="1:13" ht="14.85" customHeight="1">
      <c r="A7" s="67" t="s">
        <v>175</v>
      </c>
      <c r="B7" s="46" t="s">
        <v>174</v>
      </c>
      <c r="C7" s="915">
        <v>77.099999999999994</v>
      </c>
      <c r="D7" s="889">
        <v>70</v>
      </c>
      <c r="E7" s="893">
        <v>7.0999999999999943</v>
      </c>
      <c r="F7" s="907">
        <v>0.10142857142857135</v>
      </c>
      <c r="G7" s="769"/>
      <c r="H7" s="769"/>
      <c r="I7" s="835"/>
      <c r="J7" s="835"/>
      <c r="K7" s="835"/>
      <c r="L7" s="835"/>
      <c r="M7" s="835"/>
    </row>
    <row r="8" spans="1:13" ht="14.85" customHeight="1">
      <c r="A8" s="67" t="s">
        <v>130</v>
      </c>
      <c r="B8" s="46" t="s">
        <v>174</v>
      </c>
      <c r="C8" s="915">
        <v>77.099999999999994</v>
      </c>
      <c r="D8" s="889">
        <v>70</v>
      </c>
      <c r="E8" s="893">
        <v>7.0999999999999943</v>
      </c>
      <c r="F8" s="907">
        <v>0.10142857142857135</v>
      </c>
      <c r="G8" s="769"/>
      <c r="H8" s="769"/>
      <c r="I8" s="835"/>
      <c r="J8" s="829"/>
      <c r="K8" s="835"/>
      <c r="L8" s="835"/>
      <c r="M8" s="835"/>
    </row>
    <row r="9" spans="1:13" ht="14.85" customHeight="1">
      <c r="A9" s="67" t="s">
        <v>176</v>
      </c>
      <c r="B9" s="46" t="s">
        <v>174</v>
      </c>
      <c r="C9" s="915">
        <v>67.400000000000006</v>
      </c>
      <c r="D9" s="889">
        <v>62.9</v>
      </c>
      <c r="E9" s="893">
        <v>4.5000000000000071</v>
      </c>
      <c r="F9" s="907">
        <v>7.1542130365659887E-2</v>
      </c>
      <c r="G9" s="769"/>
      <c r="H9" s="769"/>
      <c r="I9" s="835"/>
      <c r="J9" s="835"/>
      <c r="K9" s="827"/>
      <c r="L9" s="835"/>
      <c r="M9" s="835"/>
    </row>
    <row r="10" spans="1:13" ht="14.85" customHeight="1">
      <c r="A10" s="67" t="s">
        <v>177</v>
      </c>
      <c r="B10" s="46" t="s">
        <v>174</v>
      </c>
      <c r="C10" s="915">
        <v>67.399999999999991</v>
      </c>
      <c r="D10" s="889">
        <v>62.9</v>
      </c>
      <c r="E10" s="893">
        <v>4.4999999999999929</v>
      </c>
      <c r="F10" s="907">
        <v>7.1542130365659665E-2</v>
      </c>
      <c r="G10" s="769"/>
      <c r="H10" s="769"/>
      <c r="I10" s="835"/>
      <c r="J10" s="836"/>
      <c r="K10" s="835"/>
      <c r="L10" s="835"/>
      <c r="M10" s="835"/>
    </row>
    <row r="11" spans="1:13" ht="14.85" customHeight="1">
      <c r="A11" s="67" t="s">
        <v>178</v>
      </c>
      <c r="B11" s="46" t="s">
        <v>174</v>
      </c>
      <c r="C11" s="915">
        <v>138.9</v>
      </c>
      <c r="D11" s="889">
        <v>46.2</v>
      </c>
      <c r="E11" s="893">
        <v>92.7</v>
      </c>
      <c r="F11" s="907">
        <v>2.0064935064935066</v>
      </c>
      <c r="G11" s="769"/>
      <c r="H11" s="769"/>
      <c r="I11" s="835"/>
      <c r="J11" s="835"/>
      <c r="K11" s="835"/>
      <c r="L11" s="835"/>
      <c r="M11" s="835"/>
    </row>
    <row r="12" spans="1:13" ht="14.85" customHeight="1">
      <c r="A12" s="67" t="s">
        <v>179</v>
      </c>
      <c r="B12" s="46" t="s">
        <v>160</v>
      </c>
      <c r="C12" s="916">
        <v>0.67600000000000005</v>
      </c>
      <c r="D12" s="917">
        <v>0.70299999999999996</v>
      </c>
      <c r="E12" s="919">
        <v>-2.7</v>
      </c>
      <c r="F12" s="918" t="s">
        <v>134</v>
      </c>
      <c r="G12" s="769"/>
      <c r="H12" s="721"/>
      <c r="I12" s="721"/>
      <c r="J12" s="835"/>
      <c r="K12" s="835"/>
      <c r="L12" s="835"/>
      <c r="M12" s="835"/>
    </row>
    <row r="13" spans="1:13" ht="14.85" customHeight="1">
      <c r="A13" s="769"/>
      <c r="B13" s="769"/>
      <c r="C13" s="769"/>
      <c r="D13" s="769"/>
      <c r="E13" s="769"/>
      <c r="F13" s="769"/>
      <c r="G13" s="721"/>
      <c r="H13" s="721"/>
      <c r="I13" s="721"/>
      <c r="J13" s="835"/>
      <c r="K13" s="835"/>
      <c r="L13" s="835"/>
      <c r="M13" s="835"/>
    </row>
    <row r="14" spans="1:13" ht="14.85" customHeight="1">
      <c r="A14" s="271"/>
      <c r="B14" s="273"/>
      <c r="C14" s="320" t="s">
        <v>35</v>
      </c>
      <c r="D14" s="320" t="s">
        <v>36</v>
      </c>
      <c r="E14" s="274" t="s">
        <v>37</v>
      </c>
      <c r="F14" s="274" t="s">
        <v>180</v>
      </c>
      <c r="G14" s="721"/>
      <c r="H14" s="721"/>
      <c r="I14" s="835"/>
      <c r="J14" s="835"/>
      <c r="K14" s="835"/>
      <c r="L14" s="835"/>
      <c r="M14" s="835"/>
    </row>
    <row r="15" spans="1:13" ht="14.85" customHeight="1">
      <c r="A15" s="67" t="s">
        <v>181</v>
      </c>
      <c r="B15" s="46" t="s">
        <v>174</v>
      </c>
      <c r="C15" s="47">
        <v>1418.5</v>
      </c>
      <c r="D15" s="48">
        <v>1325.3</v>
      </c>
      <c r="E15" s="54">
        <v>93.200000000000045</v>
      </c>
      <c r="F15" s="55">
        <v>7.0323700294273025E-2</v>
      </c>
      <c r="G15" s="769"/>
      <c r="H15" s="721"/>
      <c r="I15" s="835"/>
      <c r="J15" s="835"/>
      <c r="K15" s="835"/>
      <c r="L15" s="835"/>
      <c r="M15" s="835"/>
    </row>
    <row r="16" spans="1:13" ht="14.85" customHeight="1">
      <c r="A16" s="240"/>
      <c r="B16" s="721"/>
      <c r="C16" s="721"/>
      <c r="D16" s="721"/>
      <c r="E16" s="721"/>
      <c r="F16" s="721"/>
      <c r="G16" s="721"/>
      <c r="H16" s="721"/>
      <c r="I16" s="721"/>
      <c r="J16" s="721"/>
      <c r="K16" s="721"/>
      <c r="L16" s="721"/>
      <c r="M16" s="721"/>
    </row>
    <row r="17" spans="1:17" ht="14.85" customHeight="1">
      <c r="A17" s="19"/>
      <c r="B17" s="721"/>
      <c r="C17" s="721"/>
      <c r="D17" s="721"/>
      <c r="E17" s="828"/>
      <c r="F17" s="721"/>
      <c r="G17" s="769"/>
      <c r="H17" s="769"/>
      <c r="I17" s="721"/>
      <c r="J17" s="721"/>
      <c r="K17" s="721"/>
      <c r="L17" s="721"/>
      <c r="M17" s="721"/>
      <c r="N17" s="721"/>
      <c r="O17" s="721"/>
      <c r="P17" s="721"/>
      <c r="Q17" s="721"/>
    </row>
    <row r="18" spans="1:17" ht="14.85" customHeight="1">
      <c r="A18" s="967" t="s">
        <v>598</v>
      </c>
      <c r="B18" s="967"/>
      <c r="C18" s="967"/>
      <c r="D18" s="967"/>
      <c r="E18" s="967"/>
      <c r="F18" s="967"/>
      <c r="G18" s="721"/>
      <c r="H18" s="721"/>
      <c r="I18" s="721"/>
      <c r="J18" s="721"/>
      <c r="K18" s="721"/>
      <c r="L18" s="721"/>
      <c r="M18" s="721"/>
      <c r="N18" s="721"/>
      <c r="O18" s="721"/>
      <c r="P18" s="721"/>
      <c r="Q18" s="721"/>
    </row>
    <row r="19" spans="1:17" ht="14.85" customHeight="1">
      <c r="A19" s="271"/>
      <c r="B19" s="273"/>
      <c r="C19" s="320" t="s">
        <v>35</v>
      </c>
      <c r="D19" s="320" t="s">
        <v>36</v>
      </c>
      <c r="E19" s="274" t="s">
        <v>37</v>
      </c>
      <c r="F19" s="274" t="s">
        <v>173</v>
      </c>
      <c r="G19" s="721"/>
      <c r="H19" s="769"/>
      <c r="I19" s="721"/>
      <c r="J19" s="721"/>
      <c r="K19" s="721"/>
      <c r="L19" s="721"/>
      <c r="M19" s="721"/>
      <c r="N19" s="721"/>
      <c r="O19" s="721"/>
      <c r="P19" s="721"/>
      <c r="Q19" s="721"/>
    </row>
    <row r="20" spans="1:17" s="18" customFormat="1" ht="14.85" customHeight="1">
      <c r="A20" s="77" t="s">
        <v>145</v>
      </c>
      <c r="B20" s="77"/>
      <c r="C20" s="47"/>
      <c r="D20" s="48"/>
      <c r="E20" s="54"/>
      <c r="F20" s="55"/>
      <c r="H20" s="179"/>
    </row>
    <row r="21" spans="1:17" s="18" customFormat="1" ht="14.85" customHeight="1">
      <c r="A21" s="67" t="s">
        <v>597</v>
      </c>
      <c r="B21" s="107" t="s">
        <v>146</v>
      </c>
      <c r="C21" s="686">
        <v>7.39</v>
      </c>
      <c r="D21" s="108">
        <v>7.14</v>
      </c>
      <c r="E21" s="690">
        <v>0.25</v>
      </c>
      <c r="F21" s="55">
        <v>3.5000000000000003E-2</v>
      </c>
      <c r="H21" s="179"/>
    </row>
    <row r="22" spans="1:17" ht="14.85" customHeight="1">
      <c r="A22" s="223" t="s">
        <v>147</v>
      </c>
      <c r="B22" s="107" t="s">
        <v>146</v>
      </c>
      <c r="C22" s="686">
        <v>2.94</v>
      </c>
      <c r="D22" s="108">
        <v>2.94</v>
      </c>
      <c r="E22" s="609" t="s">
        <v>121</v>
      </c>
      <c r="F22" s="55" t="s">
        <v>148</v>
      </c>
      <c r="G22" s="721"/>
      <c r="H22" s="769"/>
      <c r="I22" s="769"/>
      <c r="J22" s="721"/>
      <c r="K22" s="721"/>
      <c r="L22" s="721"/>
      <c r="M22" s="769"/>
      <c r="N22" s="769"/>
      <c r="O22" s="769"/>
      <c r="P22" s="769"/>
      <c r="Q22" s="769"/>
    </row>
    <row r="23" spans="1:17" ht="14.85" customHeight="1">
      <c r="A23" s="256" t="s">
        <v>149</v>
      </c>
      <c r="B23" s="107" t="s">
        <v>146</v>
      </c>
      <c r="C23" s="686">
        <v>1.38</v>
      </c>
      <c r="D23" s="108">
        <v>1.33</v>
      </c>
      <c r="E23" s="691">
        <v>0.05</v>
      </c>
      <c r="F23" s="43">
        <v>3.7999999999999999E-2</v>
      </c>
      <c r="G23" s="721"/>
      <c r="H23" s="721"/>
      <c r="I23" s="721"/>
      <c r="J23" s="721"/>
      <c r="K23" s="721"/>
      <c r="L23" s="721"/>
      <c r="M23" s="769"/>
      <c r="N23" s="769"/>
      <c r="O23" s="769"/>
      <c r="P23" s="769"/>
      <c r="Q23" s="769"/>
    </row>
    <row r="24" spans="1:17" ht="14.85" customHeight="1">
      <c r="A24" s="266" t="s">
        <v>48</v>
      </c>
      <c r="B24" s="107" t="s">
        <v>146</v>
      </c>
      <c r="C24" s="678">
        <v>0.28000000000000003</v>
      </c>
      <c r="D24" s="704">
        <v>0.23</v>
      </c>
      <c r="E24" s="176">
        <v>0.05</v>
      </c>
      <c r="F24" s="43">
        <v>0.214</v>
      </c>
      <c r="G24" s="721"/>
      <c r="H24" s="721"/>
      <c r="I24" s="721"/>
      <c r="J24" s="721"/>
      <c r="K24" s="721"/>
      <c r="L24" s="721"/>
      <c r="M24" s="769"/>
      <c r="N24" s="769"/>
      <c r="O24" s="769"/>
      <c r="P24" s="769"/>
      <c r="Q24" s="769"/>
    </row>
    <row r="25" spans="1:17" ht="14.85" customHeight="1">
      <c r="A25" s="267" t="s">
        <v>182</v>
      </c>
      <c r="B25" s="107" t="s">
        <v>146</v>
      </c>
      <c r="C25" s="124">
        <v>1</v>
      </c>
      <c r="D25" s="125">
        <v>1</v>
      </c>
      <c r="E25" s="269" t="s">
        <v>121</v>
      </c>
      <c r="F25" s="43" t="s">
        <v>148</v>
      </c>
      <c r="G25" s="721"/>
      <c r="H25" s="721"/>
      <c r="I25" s="721"/>
      <c r="J25" s="721"/>
      <c r="K25" s="721"/>
      <c r="L25" s="721"/>
      <c r="M25" s="769"/>
      <c r="N25" s="769"/>
      <c r="O25" s="769"/>
      <c r="P25" s="769"/>
      <c r="Q25" s="769"/>
    </row>
    <row r="26" spans="1:17" ht="14.85" customHeight="1">
      <c r="A26" s="267" t="s">
        <v>183</v>
      </c>
      <c r="B26" s="107" t="s">
        <v>146</v>
      </c>
      <c r="C26" s="678">
        <v>0.9</v>
      </c>
      <c r="D26" s="682">
        <v>0.9</v>
      </c>
      <c r="E26" s="269" t="s">
        <v>121</v>
      </c>
      <c r="F26" s="43" t="s">
        <v>148</v>
      </c>
      <c r="G26" s="721"/>
      <c r="H26" s="769"/>
      <c r="I26" s="721"/>
      <c r="J26" s="721"/>
      <c r="K26" s="721"/>
      <c r="L26" s="721"/>
      <c r="M26" s="769"/>
      <c r="N26" s="769"/>
      <c r="O26" s="769"/>
      <c r="P26" s="769"/>
      <c r="Q26" s="769"/>
    </row>
    <row r="27" spans="1:17" ht="14.85" customHeight="1">
      <c r="A27" s="266" t="s">
        <v>184</v>
      </c>
      <c r="B27" s="107" t="s">
        <v>146</v>
      </c>
      <c r="C27" s="678">
        <v>0.1</v>
      </c>
      <c r="D27" s="682">
        <v>0.1</v>
      </c>
      <c r="E27" s="269" t="s">
        <v>121</v>
      </c>
      <c r="F27" s="43" t="s">
        <v>148</v>
      </c>
      <c r="G27" s="721"/>
      <c r="H27" s="769"/>
      <c r="I27" s="721"/>
      <c r="J27" s="721"/>
      <c r="K27" s="721"/>
      <c r="L27" s="721"/>
      <c r="M27" s="769"/>
      <c r="N27" s="769"/>
      <c r="O27" s="769"/>
      <c r="P27" s="769"/>
      <c r="Q27" s="769"/>
    </row>
    <row r="28" spans="1:17" ht="14.85" customHeight="1">
      <c r="A28" s="266" t="s">
        <v>185</v>
      </c>
      <c r="B28" s="107" t="s">
        <v>146</v>
      </c>
      <c r="C28" s="679">
        <v>0.04</v>
      </c>
      <c r="D28" s="683">
        <v>0.04</v>
      </c>
      <c r="E28" s="269" t="s">
        <v>121</v>
      </c>
      <c r="F28" s="55" t="s">
        <v>148</v>
      </c>
      <c r="G28" s="721"/>
      <c r="H28" s="769"/>
      <c r="I28" s="721"/>
      <c r="J28" s="721"/>
      <c r="K28" s="721"/>
      <c r="L28" s="721"/>
      <c r="M28" s="769"/>
      <c r="N28" s="769"/>
      <c r="O28" s="769"/>
      <c r="P28" s="769"/>
      <c r="Q28" s="769"/>
    </row>
    <row r="29" spans="1:17" ht="14.85" customHeight="1">
      <c r="A29" s="267" t="s">
        <v>186</v>
      </c>
      <c r="B29" s="107" t="s">
        <v>146</v>
      </c>
      <c r="C29" s="680">
        <v>0.05</v>
      </c>
      <c r="D29" s="684">
        <v>0.05</v>
      </c>
      <c r="E29" s="500" t="s">
        <v>121</v>
      </c>
      <c r="F29" s="55" t="s">
        <v>148</v>
      </c>
      <c r="G29" s="721"/>
      <c r="H29" s="769"/>
      <c r="I29" s="721"/>
      <c r="J29" s="721"/>
      <c r="K29" s="721"/>
      <c r="L29" s="721"/>
      <c r="M29" s="769"/>
      <c r="N29" s="769"/>
      <c r="O29" s="769"/>
      <c r="P29" s="769"/>
      <c r="Q29" s="769"/>
    </row>
    <row r="30" spans="1:17" ht="14.85" customHeight="1">
      <c r="A30" s="256" t="s">
        <v>150</v>
      </c>
      <c r="B30" s="107" t="s">
        <v>146</v>
      </c>
      <c r="C30" s="681">
        <v>0.86</v>
      </c>
      <c r="D30" s="685">
        <v>0.91</v>
      </c>
      <c r="E30" s="176">
        <v>-0.05</v>
      </c>
      <c r="F30" s="55">
        <v>-5.5E-2</v>
      </c>
      <c r="G30" s="721"/>
      <c r="H30" s="769"/>
      <c r="I30" s="769"/>
      <c r="J30" s="721"/>
      <c r="K30" s="721"/>
      <c r="L30" s="721"/>
      <c r="M30" s="769"/>
      <c r="N30" s="769"/>
      <c r="O30" s="769"/>
      <c r="P30" s="769"/>
      <c r="Q30" s="769"/>
    </row>
    <row r="31" spans="1:17" ht="14.85" customHeight="1">
      <c r="A31" s="266" t="s">
        <v>48</v>
      </c>
      <c r="B31" s="107" t="s">
        <v>146</v>
      </c>
      <c r="C31" s="678">
        <v>0.44</v>
      </c>
      <c r="D31" s="682">
        <v>0.49</v>
      </c>
      <c r="E31" s="176">
        <v>-0.05</v>
      </c>
      <c r="F31" s="55">
        <v>-0.10299999999999999</v>
      </c>
      <c r="G31" s="721"/>
      <c r="H31" s="769"/>
      <c r="I31" s="769"/>
      <c r="J31" s="721"/>
      <c r="K31" s="721"/>
      <c r="L31" s="721"/>
      <c r="M31" s="769"/>
      <c r="N31" s="769"/>
      <c r="O31" s="769"/>
      <c r="P31" s="769"/>
      <c r="Q31" s="769"/>
    </row>
    <row r="32" spans="1:17" ht="14.85" customHeight="1">
      <c r="A32" s="266" t="s">
        <v>51</v>
      </c>
      <c r="B32" s="107" t="s">
        <v>146</v>
      </c>
      <c r="C32" s="681">
        <v>0.28999999999999998</v>
      </c>
      <c r="D32" s="685">
        <v>0.28999999999999998</v>
      </c>
      <c r="E32" s="121" t="s">
        <v>121</v>
      </c>
      <c r="F32" s="55" t="s">
        <v>148</v>
      </c>
      <c r="G32" s="721"/>
      <c r="H32" s="769"/>
      <c r="I32" s="721"/>
      <c r="J32" s="721"/>
      <c r="K32" s="721"/>
      <c r="L32" s="721"/>
      <c r="M32" s="769"/>
      <c r="N32" s="769"/>
      <c r="O32" s="769"/>
      <c r="P32" s="769"/>
      <c r="Q32" s="769"/>
    </row>
    <row r="33" spans="1:17" ht="14.85" customHeight="1">
      <c r="A33" s="268" t="s">
        <v>182</v>
      </c>
      <c r="B33" s="107" t="s">
        <v>146</v>
      </c>
      <c r="C33" s="681">
        <v>0.11</v>
      </c>
      <c r="D33" s="684">
        <v>0.11</v>
      </c>
      <c r="E33" s="500" t="s">
        <v>121</v>
      </c>
      <c r="F33" s="55" t="s">
        <v>148</v>
      </c>
      <c r="G33" s="721"/>
      <c r="H33" s="769"/>
      <c r="I33" s="721"/>
      <c r="J33" s="721"/>
      <c r="K33" s="721"/>
      <c r="L33" s="721"/>
      <c r="M33" s="769"/>
      <c r="N33" s="769"/>
      <c r="O33" s="769"/>
      <c r="P33" s="769"/>
      <c r="Q33" s="769"/>
    </row>
    <row r="34" spans="1:17" ht="14.85" customHeight="1">
      <c r="A34" s="266" t="s">
        <v>186</v>
      </c>
      <c r="B34" s="107" t="s">
        <v>146</v>
      </c>
      <c r="C34" s="678">
        <v>0.02</v>
      </c>
      <c r="D34" s="682">
        <v>0.02</v>
      </c>
      <c r="E34" s="269" t="s">
        <v>121</v>
      </c>
      <c r="F34" s="55" t="s">
        <v>148</v>
      </c>
      <c r="G34" s="721"/>
      <c r="H34" s="769"/>
      <c r="I34" s="721"/>
      <c r="J34" s="721"/>
      <c r="K34" s="721"/>
      <c r="L34" s="721"/>
      <c r="M34" s="769"/>
      <c r="N34" s="769"/>
      <c r="O34" s="769"/>
      <c r="P34" s="769"/>
      <c r="Q34" s="769"/>
    </row>
    <row r="35" spans="1:17" ht="14.85" customHeight="1">
      <c r="A35" s="257" t="s">
        <v>187</v>
      </c>
      <c r="B35" s="107" t="s">
        <v>146</v>
      </c>
      <c r="C35" s="678">
        <v>0.7</v>
      </c>
      <c r="D35" s="684">
        <v>0.7</v>
      </c>
      <c r="E35" s="269" t="s">
        <v>121</v>
      </c>
      <c r="F35" s="55" t="s">
        <v>148</v>
      </c>
      <c r="G35" s="721"/>
      <c r="H35" s="769"/>
      <c r="I35" s="721"/>
      <c r="J35" s="721"/>
      <c r="K35" s="721"/>
      <c r="L35" s="721"/>
      <c r="M35" s="769"/>
      <c r="N35" s="769"/>
      <c r="O35" s="769"/>
      <c r="P35" s="769"/>
      <c r="Q35" s="769"/>
    </row>
    <row r="36" spans="1:17" ht="14.85" customHeight="1">
      <c r="A36" s="223" t="s">
        <v>152</v>
      </c>
      <c r="B36" s="107" t="s">
        <v>146</v>
      </c>
      <c r="C36" s="678">
        <v>0.69</v>
      </c>
      <c r="D36" s="682">
        <v>0.95</v>
      </c>
      <c r="E36" s="176">
        <v>-0.26</v>
      </c>
      <c r="F36" s="55">
        <v>-0.27400000000000002</v>
      </c>
      <c r="G36" s="721"/>
      <c r="H36" s="769"/>
      <c r="I36" s="721"/>
      <c r="J36" s="721"/>
      <c r="K36" s="721"/>
      <c r="L36" s="721"/>
      <c r="M36" s="769"/>
      <c r="N36" s="769"/>
      <c r="O36" s="769"/>
      <c r="P36" s="769"/>
      <c r="Q36" s="769"/>
    </row>
    <row r="37" spans="1:17" ht="14.85" customHeight="1">
      <c r="A37" s="321" t="s">
        <v>188</v>
      </c>
      <c r="B37" s="322" t="s">
        <v>146</v>
      </c>
      <c r="C37" s="687">
        <v>3.76</v>
      </c>
      <c r="D37" s="688">
        <v>3.25</v>
      </c>
      <c r="E37" s="692">
        <v>0.51</v>
      </c>
      <c r="F37" s="325">
        <v>0.157</v>
      </c>
      <c r="G37" s="721"/>
      <c r="H37" s="769"/>
      <c r="I37" s="721"/>
      <c r="J37" s="721"/>
      <c r="K37" s="721"/>
      <c r="L37" s="721"/>
      <c r="M37" s="769"/>
      <c r="N37" s="769"/>
      <c r="O37" s="769"/>
      <c r="P37" s="769"/>
      <c r="Q37" s="769"/>
    </row>
    <row r="38" spans="1:17" ht="14.85" customHeight="1">
      <c r="A38" s="77" t="s">
        <v>154</v>
      </c>
      <c r="B38" s="115"/>
      <c r="C38" s="502"/>
      <c r="D38" s="503"/>
      <c r="E38" s="116"/>
      <c r="F38" s="117"/>
      <c r="G38" s="721"/>
      <c r="H38" s="769"/>
      <c r="I38" s="721"/>
      <c r="J38" s="721"/>
      <c r="K38" s="721"/>
      <c r="L38" s="721"/>
      <c r="M38" s="769"/>
      <c r="N38" s="769"/>
      <c r="O38" s="769"/>
      <c r="P38" s="769"/>
      <c r="Q38" s="769"/>
    </row>
    <row r="39" spans="1:17" ht="14.85" customHeight="1">
      <c r="A39" s="67" t="s">
        <v>155</v>
      </c>
      <c r="B39" s="107" t="s">
        <v>146</v>
      </c>
      <c r="C39" s="689">
        <v>0.35</v>
      </c>
      <c r="D39" s="685">
        <v>0.35</v>
      </c>
      <c r="E39" s="269" t="s">
        <v>121</v>
      </c>
      <c r="F39" s="55" t="s">
        <v>148</v>
      </c>
      <c r="G39" s="721"/>
      <c r="H39" s="769"/>
      <c r="I39" s="721"/>
      <c r="J39" s="721"/>
      <c r="K39" s="721"/>
      <c r="L39" s="721"/>
      <c r="M39" s="769"/>
      <c r="N39" s="769"/>
      <c r="O39" s="769"/>
      <c r="P39" s="769"/>
      <c r="Q39" s="769"/>
    </row>
    <row r="40" spans="1:17" ht="14.85" customHeight="1">
      <c r="A40" s="223" t="s">
        <v>149</v>
      </c>
      <c r="B40" s="107" t="s">
        <v>146</v>
      </c>
      <c r="C40" s="689">
        <v>0.33</v>
      </c>
      <c r="D40" s="682">
        <v>0.33</v>
      </c>
      <c r="E40" s="269" t="s">
        <v>121</v>
      </c>
      <c r="F40" s="55" t="s">
        <v>148</v>
      </c>
      <c r="G40" s="721"/>
      <c r="H40" s="769"/>
      <c r="I40" s="721"/>
      <c r="J40" s="721"/>
      <c r="K40" s="721"/>
      <c r="L40" s="721"/>
      <c r="M40" s="769"/>
      <c r="N40" s="769"/>
      <c r="O40" s="769"/>
      <c r="P40" s="769"/>
      <c r="Q40" s="769"/>
    </row>
    <row r="41" spans="1:17" ht="14.85" customHeight="1">
      <c r="A41" s="723" t="s">
        <v>150</v>
      </c>
      <c r="B41" s="107" t="s">
        <v>146</v>
      </c>
      <c r="C41" s="724">
        <v>0.02</v>
      </c>
      <c r="D41" s="685">
        <v>0.02</v>
      </c>
      <c r="E41" s="725" t="s">
        <v>121</v>
      </c>
      <c r="F41" s="130" t="s">
        <v>148</v>
      </c>
      <c r="G41" s="721"/>
      <c r="H41" s="769"/>
      <c r="I41" s="721"/>
      <c r="J41" s="721"/>
      <c r="K41" s="721"/>
      <c r="L41" s="721"/>
      <c r="M41" s="769"/>
      <c r="N41" s="769"/>
      <c r="O41" s="769"/>
      <c r="P41" s="769"/>
      <c r="Q41" s="769"/>
    </row>
    <row r="42" spans="1:17" ht="14.85" customHeight="1">
      <c r="A42" s="726"/>
      <c r="B42" s="727"/>
      <c r="C42" s="727" t="s">
        <v>13</v>
      </c>
      <c r="D42" s="727" t="s">
        <v>14</v>
      </c>
      <c r="E42" s="728" t="s">
        <v>37</v>
      </c>
      <c r="F42" s="729" t="s">
        <v>173</v>
      </c>
      <c r="G42" s="721"/>
      <c r="H42" s="769"/>
      <c r="I42" s="721"/>
      <c r="J42" s="721"/>
      <c r="K42" s="721"/>
      <c r="L42" s="721"/>
      <c r="M42" s="769"/>
      <c r="N42" s="769"/>
      <c r="O42" s="769"/>
      <c r="P42" s="769"/>
      <c r="Q42" s="769"/>
    </row>
    <row r="43" spans="1:17" ht="14.85" customHeight="1">
      <c r="A43" s="77" t="s">
        <v>145</v>
      </c>
      <c r="B43" s="77"/>
      <c r="C43" s="47"/>
      <c r="D43" s="48"/>
      <c r="E43" s="54"/>
      <c r="F43" s="55"/>
      <c r="G43" s="721"/>
      <c r="H43" s="769"/>
      <c r="I43" s="721"/>
      <c r="J43" s="721"/>
      <c r="K43" s="721"/>
      <c r="L43" s="721"/>
      <c r="M43" s="769"/>
      <c r="N43" s="769"/>
      <c r="O43" s="769"/>
      <c r="P43" s="769"/>
      <c r="Q43" s="769"/>
    </row>
    <row r="44" spans="1:17" ht="14.85" customHeight="1">
      <c r="A44" s="67" t="s">
        <v>156</v>
      </c>
      <c r="B44" s="110" t="s">
        <v>157</v>
      </c>
      <c r="C44" s="122">
        <v>0.61</v>
      </c>
      <c r="D44" s="123">
        <v>0.53</v>
      </c>
      <c r="E44" s="119">
        <v>0.09</v>
      </c>
      <c r="F44" s="112">
        <v>0.16200000000000001</v>
      </c>
      <c r="G44" s="721"/>
      <c r="H44" s="769"/>
      <c r="I44" s="769"/>
      <c r="J44" s="721"/>
      <c r="K44" s="721"/>
      <c r="L44" s="721"/>
      <c r="M44" s="769"/>
      <c r="N44" s="769"/>
      <c r="O44" s="769"/>
      <c r="P44" s="769"/>
      <c r="Q44" s="769"/>
    </row>
    <row r="45" spans="1:17" ht="14.85" customHeight="1">
      <c r="A45" s="231" t="s">
        <v>48</v>
      </c>
      <c r="B45" s="110" t="s">
        <v>157</v>
      </c>
      <c r="C45" s="122">
        <v>0.24</v>
      </c>
      <c r="D45" s="123">
        <v>0.16</v>
      </c>
      <c r="E45" s="119">
        <v>0.08</v>
      </c>
      <c r="F45" s="112">
        <v>0.5</v>
      </c>
      <c r="G45" s="721"/>
      <c r="H45" s="769"/>
      <c r="I45" s="769"/>
      <c r="J45" s="721"/>
      <c r="K45" s="721"/>
      <c r="L45" s="721"/>
      <c r="M45" s="769"/>
      <c r="N45" s="769"/>
      <c r="O45" s="769"/>
      <c r="P45" s="769"/>
      <c r="Q45" s="769"/>
    </row>
    <row r="46" spans="1:17" ht="14.85" customHeight="1">
      <c r="A46" s="231" t="s">
        <v>182</v>
      </c>
      <c r="B46" s="110" t="s">
        <v>157</v>
      </c>
      <c r="C46" s="122">
        <v>0.26</v>
      </c>
      <c r="D46" s="581">
        <v>0.3</v>
      </c>
      <c r="E46" s="119">
        <v>-0.03</v>
      </c>
      <c r="F46" s="112">
        <v>-0.115</v>
      </c>
      <c r="G46" s="721"/>
      <c r="H46" s="769"/>
      <c r="I46" s="769"/>
      <c r="J46" s="721"/>
      <c r="K46" s="721"/>
      <c r="L46" s="721"/>
      <c r="M46" s="769"/>
      <c r="N46" s="769"/>
      <c r="O46" s="769"/>
      <c r="P46" s="769"/>
      <c r="Q46" s="769"/>
    </row>
    <row r="47" spans="1:17" ht="14.85" customHeight="1">
      <c r="A47" s="91" t="s">
        <v>183</v>
      </c>
      <c r="B47" s="110" t="s">
        <v>157</v>
      </c>
      <c r="C47" s="122">
        <v>0.11</v>
      </c>
      <c r="D47" s="581">
        <v>0.15</v>
      </c>
      <c r="E47" s="119">
        <v>-0.04</v>
      </c>
      <c r="F47" s="112">
        <v>-0.25900000000000001</v>
      </c>
      <c r="G47" s="721"/>
      <c r="H47" s="769"/>
      <c r="I47" s="769"/>
      <c r="J47" s="721"/>
      <c r="K47" s="721"/>
      <c r="L47" s="721"/>
      <c r="M47" s="769"/>
      <c r="N47" s="769"/>
      <c r="O47" s="769"/>
      <c r="P47" s="769"/>
      <c r="Q47" s="769"/>
    </row>
    <row r="48" spans="1:17" ht="14.85" customHeight="1">
      <c r="A48" s="91" t="s">
        <v>184</v>
      </c>
      <c r="B48" s="110" t="s">
        <v>157</v>
      </c>
      <c r="C48" s="122">
        <v>0.16</v>
      </c>
      <c r="D48" s="581">
        <v>0.15</v>
      </c>
      <c r="E48" s="119">
        <v>0</v>
      </c>
      <c r="F48" s="112">
        <v>2.1999999999999999E-2</v>
      </c>
      <c r="G48" s="721"/>
      <c r="H48" s="769"/>
      <c r="I48" s="769"/>
      <c r="J48" s="721"/>
      <c r="K48" s="721"/>
      <c r="L48" s="721"/>
      <c r="M48" s="769"/>
      <c r="N48" s="769"/>
      <c r="O48" s="769"/>
      <c r="P48" s="769"/>
      <c r="Q48" s="769"/>
    </row>
    <row r="49" spans="1:17" ht="14.85" customHeight="1">
      <c r="A49" s="231" t="s">
        <v>185</v>
      </c>
      <c r="B49" s="110" t="s">
        <v>157</v>
      </c>
      <c r="C49" s="122">
        <v>7.0000000000000007E-2</v>
      </c>
      <c r="D49" s="123">
        <v>7.0000000000000007E-2</v>
      </c>
      <c r="E49" s="119">
        <v>0</v>
      </c>
      <c r="F49" s="112">
        <v>0</v>
      </c>
      <c r="G49" s="721"/>
      <c r="H49" s="721"/>
      <c r="I49" s="721"/>
      <c r="J49" s="721"/>
      <c r="K49" s="721"/>
      <c r="L49" s="721"/>
      <c r="M49" s="769"/>
      <c r="N49" s="769"/>
      <c r="O49" s="769"/>
      <c r="P49" s="769"/>
      <c r="Q49" s="769"/>
    </row>
    <row r="50" spans="1:17" ht="14.85" customHeight="1">
      <c r="A50" s="231" t="s">
        <v>186</v>
      </c>
      <c r="B50" s="110" t="s">
        <v>157</v>
      </c>
      <c r="C50" s="122">
        <v>0.04</v>
      </c>
      <c r="D50" s="123" t="s">
        <v>121</v>
      </c>
      <c r="E50" s="119">
        <v>0.04</v>
      </c>
      <c r="F50" s="55" t="s">
        <v>148</v>
      </c>
      <c r="G50" s="721"/>
      <c r="H50" s="721"/>
      <c r="I50" s="721"/>
      <c r="J50" s="721"/>
      <c r="K50" s="721"/>
      <c r="L50" s="721"/>
      <c r="M50" s="769"/>
      <c r="N50" s="769"/>
      <c r="O50" s="769"/>
      <c r="P50" s="769"/>
      <c r="Q50" s="769"/>
    </row>
    <row r="51" spans="1:17" ht="14.85" customHeight="1">
      <c r="A51" s="67" t="s">
        <v>189</v>
      </c>
      <c r="B51" s="110" t="s">
        <v>160</v>
      </c>
      <c r="C51" s="120">
        <v>0.95399999999999996</v>
      </c>
      <c r="D51" s="224">
        <v>0.93600000000000005</v>
      </c>
      <c r="E51" s="111" t="s">
        <v>190</v>
      </c>
      <c r="F51" s="112" t="s">
        <v>134</v>
      </c>
      <c r="G51" s="721"/>
      <c r="H51" s="721"/>
      <c r="I51" s="721"/>
      <c r="J51" s="721"/>
      <c r="K51" s="721"/>
      <c r="L51" s="721"/>
      <c r="M51" s="769"/>
      <c r="N51" s="769"/>
      <c r="O51" s="769"/>
      <c r="P51" s="769"/>
      <c r="Q51" s="769"/>
    </row>
    <row r="52" spans="1:17" ht="14.85" customHeight="1">
      <c r="A52" s="67" t="s">
        <v>191</v>
      </c>
      <c r="B52" s="110" t="s">
        <v>160</v>
      </c>
      <c r="C52" s="579">
        <v>0.40799999999999997</v>
      </c>
      <c r="D52" s="224">
        <v>0.40500000000000003</v>
      </c>
      <c r="E52" s="111" t="s">
        <v>192</v>
      </c>
      <c r="F52" s="112" t="s">
        <v>134</v>
      </c>
      <c r="G52" s="721"/>
      <c r="H52" s="721"/>
      <c r="I52" s="721"/>
      <c r="J52" s="721"/>
      <c r="K52" s="721"/>
      <c r="L52" s="721"/>
      <c r="M52" s="769"/>
      <c r="N52" s="769"/>
      <c r="O52" s="769"/>
      <c r="P52" s="769"/>
      <c r="Q52" s="769"/>
    </row>
    <row r="53" spans="1:17" ht="14.85" customHeight="1">
      <c r="A53" s="321" t="s">
        <v>193</v>
      </c>
      <c r="B53" s="322" t="s">
        <v>194</v>
      </c>
      <c r="C53" s="323">
        <v>7.4</v>
      </c>
      <c r="D53" s="324">
        <v>7.4</v>
      </c>
      <c r="E53" s="582">
        <v>-0.1</v>
      </c>
      <c r="F53" s="325">
        <v>-7.0000000000000001E-3</v>
      </c>
      <c r="G53" s="721"/>
      <c r="H53" s="769"/>
      <c r="I53" s="721"/>
      <c r="J53" s="721"/>
      <c r="K53" s="721"/>
      <c r="L53" s="721"/>
      <c r="M53" s="769"/>
      <c r="N53" s="769"/>
      <c r="O53" s="769"/>
      <c r="P53" s="769"/>
      <c r="Q53" s="769"/>
    </row>
    <row r="54" spans="1:17" ht="14.85" customHeight="1">
      <c r="A54" s="77" t="s">
        <v>154</v>
      </c>
      <c r="B54" s="115"/>
      <c r="C54" s="502"/>
      <c r="D54" s="503"/>
      <c r="E54" s="116"/>
      <c r="F54" s="117"/>
      <c r="G54" s="721"/>
      <c r="H54" s="721"/>
      <c r="I54" s="721"/>
      <c r="J54" s="721"/>
      <c r="K54" s="721"/>
      <c r="L54" s="721"/>
      <c r="M54" s="769"/>
      <c r="N54" s="769"/>
      <c r="O54" s="769"/>
      <c r="P54" s="769"/>
      <c r="Q54" s="769"/>
    </row>
    <row r="55" spans="1:17" ht="14.85" customHeight="1">
      <c r="A55" s="67" t="s">
        <v>168</v>
      </c>
      <c r="B55" s="110" t="s">
        <v>157</v>
      </c>
      <c r="C55" s="122">
        <v>0.46</v>
      </c>
      <c r="D55" s="123">
        <v>0.28000000000000003</v>
      </c>
      <c r="E55" s="119">
        <v>0.19</v>
      </c>
      <c r="F55" s="112">
        <v>0.67400000000000004</v>
      </c>
      <c r="G55" s="721"/>
      <c r="H55" s="769"/>
      <c r="I55" s="721"/>
      <c r="J55" s="721"/>
      <c r="K55" s="721"/>
      <c r="L55" s="721"/>
      <c r="M55" s="769"/>
      <c r="N55" s="769"/>
      <c r="O55" s="769"/>
      <c r="P55" s="769"/>
      <c r="Q55" s="769"/>
    </row>
    <row r="56" spans="1:17" ht="14.85" customHeight="1">
      <c r="A56" s="231" t="s">
        <v>195</v>
      </c>
      <c r="B56" s="110" t="s">
        <v>157</v>
      </c>
      <c r="C56" s="122">
        <v>0.24</v>
      </c>
      <c r="D56" s="123">
        <v>0.24</v>
      </c>
      <c r="E56" s="119">
        <v>0</v>
      </c>
      <c r="F56" s="112">
        <v>4.0000000000000001E-3</v>
      </c>
      <c r="G56" s="721"/>
      <c r="H56" s="769"/>
      <c r="I56" s="769"/>
      <c r="J56" s="721"/>
      <c r="K56" s="721"/>
      <c r="L56" s="721"/>
      <c r="M56" s="769"/>
      <c r="N56" s="769"/>
      <c r="O56" s="769"/>
      <c r="P56" s="769"/>
      <c r="Q56" s="769"/>
    </row>
    <row r="57" spans="1:17" ht="14.85" customHeight="1">
      <c r="A57" s="231" t="s">
        <v>186</v>
      </c>
      <c r="B57" s="110" t="s">
        <v>157</v>
      </c>
      <c r="C57" s="122">
        <v>0.23</v>
      </c>
      <c r="D57" s="123">
        <v>0.04</v>
      </c>
      <c r="E57" s="213">
        <v>0.19</v>
      </c>
      <c r="F57" s="112">
        <v>4.4930000000000003</v>
      </c>
      <c r="G57" s="721"/>
      <c r="H57" s="769"/>
      <c r="I57" s="769"/>
      <c r="J57" s="721"/>
      <c r="K57" s="721"/>
      <c r="L57" s="721"/>
      <c r="M57" s="769"/>
      <c r="N57" s="769"/>
      <c r="O57" s="769"/>
      <c r="P57" s="769"/>
      <c r="Q57" s="769"/>
    </row>
    <row r="58" spans="1:17" ht="14.85" customHeight="1">
      <c r="A58" s="580" t="s">
        <v>196</v>
      </c>
      <c r="B58" s="837"/>
      <c r="C58" s="769"/>
      <c r="D58" s="721"/>
      <c r="E58" s="721"/>
      <c r="F58" s="721"/>
      <c r="G58" s="721"/>
      <c r="H58" s="721"/>
      <c r="I58" s="721"/>
      <c r="J58" s="721"/>
      <c r="K58" s="721"/>
      <c r="L58" s="721"/>
      <c r="M58" s="721"/>
      <c r="N58" s="721"/>
      <c r="O58" s="721"/>
      <c r="P58" s="721"/>
      <c r="Q58" s="721"/>
    </row>
    <row r="59" spans="1:17" ht="14.85" customHeight="1">
      <c r="A59" s="721"/>
      <c r="B59" s="721"/>
      <c r="C59" s="721"/>
      <c r="D59" s="721"/>
      <c r="E59" s="721"/>
      <c r="F59" s="769"/>
      <c r="G59" s="721"/>
      <c r="H59" s="721"/>
      <c r="I59" s="721"/>
      <c r="J59" s="721"/>
      <c r="K59" s="721"/>
      <c r="L59" s="721"/>
      <c r="M59" s="721"/>
      <c r="N59" s="721"/>
      <c r="O59" s="721"/>
      <c r="P59" s="721"/>
      <c r="Q59" s="721"/>
    </row>
    <row r="60" spans="1:17" ht="14.85" customHeight="1">
      <c r="A60" s="721"/>
      <c r="B60" s="721"/>
      <c r="C60" s="721"/>
      <c r="D60" s="721"/>
      <c r="E60" s="721"/>
      <c r="F60" s="769"/>
      <c r="G60" s="721"/>
      <c r="H60" s="721"/>
      <c r="I60" s="721"/>
      <c r="J60" s="721"/>
      <c r="K60" s="721"/>
      <c r="L60" s="721"/>
      <c r="M60" s="721"/>
      <c r="N60" s="721"/>
      <c r="O60" s="721"/>
      <c r="P60" s="721"/>
      <c r="Q60" s="721"/>
    </row>
    <row r="63" spans="1:17" ht="14.85" customHeight="1">
      <c r="A63" s="36" t="s">
        <v>116</v>
      </c>
      <c r="B63" s="721"/>
      <c r="C63" s="721"/>
      <c r="D63" s="721"/>
      <c r="E63" s="721"/>
      <c r="F63" s="721"/>
      <c r="G63" s="829"/>
      <c r="H63" s="829"/>
      <c r="I63" s="829"/>
      <c r="J63" s="829"/>
      <c r="K63" s="829"/>
      <c r="L63" s="829"/>
      <c r="M63" s="721"/>
      <c r="N63" s="721"/>
      <c r="O63" s="721"/>
      <c r="P63" s="721"/>
      <c r="Q63" s="721"/>
    </row>
  </sheetData>
  <mergeCells count="4">
    <mergeCell ref="A18:F18"/>
    <mergeCell ref="A2:C2"/>
    <mergeCell ref="D2:F2"/>
    <mergeCell ref="A4:F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636D-DF90-409F-B561-93F1F10B44D5}">
  <sheetPr>
    <tabColor rgb="FF00B0F0"/>
  </sheetPr>
  <dimension ref="A1:O81"/>
  <sheetViews>
    <sheetView showGridLines="0" zoomScaleNormal="70" workbookViewId="0"/>
  </sheetViews>
  <sheetFormatPr defaultColWidth="9.109375" defaultRowHeight="14.85" customHeight="1"/>
  <cols>
    <col min="1" max="1" width="55.5546875" style="4" customWidth="1"/>
    <col min="2" max="6" width="13.33203125" style="4" customWidth="1"/>
    <col min="7" max="7" width="13.5546875" style="4" customWidth="1"/>
    <col min="8" max="8" width="11.5546875" style="4" customWidth="1"/>
    <col min="9" max="9" width="9.109375" style="4"/>
    <col min="10" max="10" width="12.109375" style="4" bestFit="1" customWidth="1"/>
    <col min="11" max="16384" width="9.109375" style="4"/>
  </cols>
  <sheetData>
    <row r="1" spans="1:13" ht="39.9" customHeight="1">
      <c r="A1" s="76" t="s">
        <v>11</v>
      </c>
      <c r="B1" s="84"/>
      <c r="C1" s="84"/>
      <c r="D1" s="84"/>
      <c r="E1" s="84"/>
      <c r="F1" s="84"/>
      <c r="G1" s="721"/>
      <c r="H1" s="721"/>
      <c r="I1" s="721"/>
      <c r="J1" s="721"/>
      <c r="K1" s="721"/>
      <c r="L1" s="721"/>
      <c r="M1" s="721"/>
    </row>
    <row r="2" spans="1:13" ht="39.9" customHeight="1" thickBot="1">
      <c r="A2" s="971" t="s">
        <v>669</v>
      </c>
      <c r="B2" s="971"/>
      <c r="C2" s="971"/>
      <c r="D2" s="970"/>
      <c r="E2" s="970"/>
      <c r="F2" s="970"/>
      <c r="G2" s="721"/>
      <c r="H2" s="721"/>
      <c r="I2" s="721"/>
      <c r="J2" s="721"/>
      <c r="K2" s="721"/>
      <c r="L2" s="721"/>
      <c r="M2" s="721"/>
    </row>
    <row r="3" spans="1:13" ht="14.85" customHeight="1">
      <c r="A3" s="721"/>
      <c r="B3" s="721"/>
      <c r="C3" s="721"/>
      <c r="D3" s="721"/>
      <c r="E3" s="721"/>
      <c r="F3" s="721"/>
      <c r="G3" s="721"/>
      <c r="H3" s="721"/>
      <c r="I3" s="721"/>
      <c r="J3" s="721"/>
      <c r="K3" s="721"/>
      <c r="L3" s="721"/>
      <c r="M3" s="721"/>
    </row>
    <row r="4" spans="1:13" ht="14.85" customHeight="1">
      <c r="A4" s="967" t="s">
        <v>197</v>
      </c>
      <c r="B4" s="967"/>
      <c r="C4" s="967"/>
      <c r="D4" s="967"/>
      <c r="E4" s="967"/>
      <c r="F4" s="967"/>
      <c r="G4" s="721"/>
      <c r="H4" s="721"/>
      <c r="I4" s="721"/>
      <c r="J4" s="721"/>
      <c r="K4" s="721"/>
      <c r="L4" s="721"/>
      <c r="M4" s="721"/>
    </row>
    <row r="5" spans="1:13" ht="14.85" customHeight="1">
      <c r="A5" s="935"/>
      <c r="B5" s="933"/>
      <c r="C5" s="933" t="s">
        <v>13</v>
      </c>
      <c r="D5" s="933" t="s">
        <v>14</v>
      </c>
      <c r="E5" s="934" t="s">
        <v>37</v>
      </c>
      <c r="F5" s="934" t="s">
        <v>173</v>
      </c>
      <c r="G5" s="769"/>
      <c r="H5" s="721"/>
      <c r="I5" s="721"/>
      <c r="J5" s="721"/>
      <c r="K5" s="721"/>
      <c r="L5" s="721"/>
      <c r="M5" s="721"/>
    </row>
    <row r="6" spans="1:13" ht="14.85" customHeight="1">
      <c r="A6" s="67" t="s">
        <v>19</v>
      </c>
      <c r="B6" s="46" t="s">
        <v>174</v>
      </c>
      <c r="C6" s="47">
        <v>198.6</v>
      </c>
      <c r="D6" s="889">
        <v>165.6</v>
      </c>
      <c r="E6" s="893">
        <v>33</v>
      </c>
      <c r="F6" s="907">
        <v>0.19927536231884058</v>
      </c>
      <c r="G6" s="769"/>
      <c r="H6" s="721"/>
      <c r="I6" s="769"/>
      <c r="J6" s="721"/>
      <c r="K6" s="835"/>
      <c r="L6" s="835"/>
      <c r="M6" s="835"/>
    </row>
    <row r="7" spans="1:13" ht="14.85" customHeight="1">
      <c r="A7" s="67" t="s">
        <v>175</v>
      </c>
      <c r="B7" s="46" t="s">
        <v>174</v>
      </c>
      <c r="C7" s="47">
        <v>65.5</v>
      </c>
      <c r="D7" s="889">
        <v>48.7</v>
      </c>
      <c r="E7" s="893">
        <v>16.799999999999997</v>
      </c>
      <c r="F7" s="907">
        <v>0.34496919917864466</v>
      </c>
      <c r="G7" s="769"/>
      <c r="H7" s="721"/>
      <c r="I7" s="769"/>
      <c r="J7" s="721"/>
      <c r="K7" s="835"/>
      <c r="L7" s="835"/>
      <c r="M7" s="835"/>
    </row>
    <row r="8" spans="1:13" ht="14.85" customHeight="1">
      <c r="A8" s="67" t="s">
        <v>130</v>
      </c>
      <c r="B8" s="46" t="s">
        <v>174</v>
      </c>
      <c r="C8" s="47">
        <v>57.8</v>
      </c>
      <c r="D8" s="889">
        <v>92.5</v>
      </c>
      <c r="E8" s="893">
        <v>-34.700000000000003</v>
      </c>
      <c r="F8" s="907">
        <v>-0.37513513513513519</v>
      </c>
      <c r="G8" s="769"/>
      <c r="H8" s="721"/>
      <c r="I8" s="769"/>
      <c r="J8" s="721"/>
      <c r="K8" s="835"/>
      <c r="L8" s="835"/>
      <c r="M8" s="835"/>
    </row>
    <row r="9" spans="1:13" ht="14.85" customHeight="1">
      <c r="A9" s="67" t="s">
        <v>176</v>
      </c>
      <c r="B9" s="46" t="s">
        <v>174</v>
      </c>
      <c r="C9" s="47">
        <v>39.6</v>
      </c>
      <c r="D9" s="889">
        <v>22.5</v>
      </c>
      <c r="E9" s="893">
        <v>17.100000000000001</v>
      </c>
      <c r="F9" s="907">
        <v>0.76</v>
      </c>
      <c r="G9" s="769"/>
      <c r="H9" s="721"/>
      <c r="I9" s="769"/>
      <c r="J9" s="721"/>
      <c r="K9" s="835"/>
      <c r="L9" s="835"/>
      <c r="M9" s="835"/>
    </row>
    <row r="10" spans="1:13" ht="14.85" customHeight="1">
      <c r="A10" s="67" t="s">
        <v>177</v>
      </c>
      <c r="B10" s="46" t="s">
        <v>174</v>
      </c>
      <c r="C10" s="47">
        <v>31.8</v>
      </c>
      <c r="D10" s="889">
        <v>66.2</v>
      </c>
      <c r="E10" s="893">
        <v>-34.400000000000006</v>
      </c>
      <c r="F10" s="907">
        <v>-0.51963746223564966</v>
      </c>
      <c r="G10" s="769"/>
      <c r="H10" s="721"/>
      <c r="I10" s="769"/>
      <c r="J10" s="721"/>
      <c r="K10" s="835"/>
      <c r="L10" s="835"/>
      <c r="M10" s="835"/>
    </row>
    <row r="11" spans="1:13" ht="14.85" customHeight="1">
      <c r="A11" s="67" t="s">
        <v>178</v>
      </c>
      <c r="B11" s="46" t="s">
        <v>174</v>
      </c>
      <c r="C11" s="47">
        <v>63.7</v>
      </c>
      <c r="D11" s="889">
        <v>71.599999999999994</v>
      </c>
      <c r="E11" s="893">
        <v>-7.8999999999999915</v>
      </c>
      <c r="F11" s="907">
        <v>-0.11033519553072614</v>
      </c>
      <c r="G11" s="769"/>
      <c r="H11" s="721"/>
      <c r="I11" s="769"/>
      <c r="J11" s="721"/>
      <c r="K11" s="835"/>
      <c r="L11" s="835"/>
      <c r="M11" s="835"/>
    </row>
    <row r="12" spans="1:13" ht="14.85" customHeight="1">
      <c r="A12" s="67" t="s">
        <v>179</v>
      </c>
      <c r="B12" s="46" t="s">
        <v>160</v>
      </c>
      <c r="C12" s="85">
        <v>0.317</v>
      </c>
      <c r="D12" s="917">
        <v>0.4</v>
      </c>
      <c r="E12" s="919">
        <v>-8.3000000000000007</v>
      </c>
      <c r="F12" s="920" t="s">
        <v>134</v>
      </c>
      <c r="G12" s="721"/>
      <c r="H12" s="721"/>
      <c r="I12" s="829"/>
      <c r="J12" s="835"/>
      <c r="K12" s="835"/>
      <c r="L12" s="835"/>
      <c r="M12" s="835"/>
    </row>
    <row r="13" spans="1:13" ht="14.85" customHeight="1">
      <c r="A13" s="829"/>
      <c r="B13" s="829"/>
      <c r="C13" s="829"/>
      <c r="D13" s="829"/>
      <c r="E13" s="829"/>
      <c r="F13" s="829"/>
      <c r="G13" s="721"/>
      <c r="H13" s="721"/>
      <c r="I13" s="829"/>
      <c r="J13" s="835"/>
      <c r="K13" s="835"/>
      <c r="L13" s="835"/>
      <c r="M13" s="835"/>
    </row>
    <row r="14" spans="1:13" ht="14.85" customHeight="1">
      <c r="A14" s="271"/>
      <c r="B14" s="273"/>
      <c r="C14" s="320" t="s">
        <v>35</v>
      </c>
      <c r="D14" s="320" t="s">
        <v>36</v>
      </c>
      <c r="E14" s="274" t="s">
        <v>37</v>
      </c>
      <c r="F14" s="274" t="s">
        <v>173</v>
      </c>
      <c r="G14" s="721"/>
      <c r="H14" s="721"/>
      <c r="I14" s="721"/>
      <c r="J14" s="835"/>
      <c r="K14" s="835"/>
      <c r="L14" s="835"/>
      <c r="M14" s="835"/>
    </row>
    <row r="15" spans="1:13" ht="14.85" customHeight="1">
      <c r="A15" s="67" t="s">
        <v>181</v>
      </c>
      <c r="B15" s="46" t="s">
        <v>174</v>
      </c>
      <c r="C15" s="47">
        <v>2082.4</v>
      </c>
      <c r="D15" s="48">
        <v>2046.5</v>
      </c>
      <c r="E15" s="54">
        <v>35.900000000000091</v>
      </c>
      <c r="F15" s="55">
        <v>1.7542145125824624E-2</v>
      </c>
      <c r="G15" s="769"/>
      <c r="H15" s="721"/>
      <c r="I15" s="835"/>
      <c r="J15" s="835"/>
      <c r="K15" s="835"/>
      <c r="L15" s="835"/>
      <c r="M15" s="835"/>
    </row>
    <row r="16" spans="1:13" ht="14.85" customHeight="1">
      <c r="A16" s="106"/>
      <c r="B16" s="589"/>
      <c r="C16" s="590"/>
      <c r="D16" s="590"/>
      <c r="E16" s="591"/>
      <c r="F16" s="592"/>
      <c r="G16" s="769"/>
      <c r="H16" s="721"/>
      <c r="I16" s="835"/>
      <c r="J16" s="835"/>
      <c r="K16" s="835"/>
      <c r="L16" s="835"/>
      <c r="M16" s="835"/>
    </row>
    <row r="17" spans="1:15" ht="14.85" customHeight="1">
      <c r="A17" s="106"/>
      <c r="B17" s="589"/>
      <c r="C17" s="590"/>
      <c r="D17" s="590"/>
      <c r="E17" s="591"/>
      <c r="F17" s="592"/>
      <c r="G17" s="721"/>
      <c r="H17" s="721"/>
      <c r="I17" s="721"/>
      <c r="J17" s="721"/>
      <c r="K17" s="721"/>
      <c r="L17" s="721"/>
      <c r="M17" s="721"/>
      <c r="N17" s="721"/>
      <c r="O17" s="721"/>
    </row>
    <row r="18" spans="1:15" ht="14.85" customHeight="1">
      <c r="A18" s="967" t="s">
        <v>198</v>
      </c>
      <c r="B18" s="967"/>
      <c r="C18" s="967"/>
      <c r="D18" s="967"/>
      <c r="E18" s="967"/>
      <c r="F18" s="102"/>
      <c r="G18" s="721"/>
      <c r="H18" s="721"/>
      <c r="I18" s="721"/>
      <c r="J18" s="721"/>
      <c r="K18" s="721"/>
      <c r="L18" s="721"/>
      <c r="M18" s="721"/>
      <c r="N18" s="721"/>
      <c r="O18" s="721"/>
    </row>
    <row r="19" spans="1:15" ht="14.85" customHeight="1">
      <c r="A19" s="935"/>
      <c r="B19" s="933"/>
      <c r="C19" s="936" t="s">
        <v>199</v>
      </c>
      <c r="D19" s="936" t="s">
        <v>200</v>
      </c>
      <c r="E19" s="933" t="s">
        <v>37</v>
      </c>
      <c r="F19" s="933" t="s">
        <v>44</v>
      </c>
      <c r="G19" s="721"/>
      <c r="H19" s="721"/>
      <c r="I19" s="721"/>
      <c r="J19" s="822"/>
      <c r="K19" s="721"/>
      <c r="L19" s="721"/>
      <c r="M19" s="721"/>
      <c r="N19" s="721"/>
      <c r="O19" s="721"/>
    </row>
    <row r="20" spans="1:15" s="18" customFormat="1" ht="14.85" customHeight="1">
      <c r="A20" s="77" t="s">
        <v>201</v>
      </c>
      <c r="B20" s="83" t="s">
        <v>160</v>
      </c>
      <c r="C20" s="186">
        <v>100</v>
      </c>
      <c r="D20" s="959">
        <v>100</v>
      </c>
      <c r="E20" s="921" t="s">
        <v>202</v>
      </c>
      <c r="F20" s="921" t="s">
        <v>134</v>
      </c>
      <c r="L20" s="838"/>
      <c r="M20" s="838"/>
      <c r="N20" s="838"/>
      <c r="O20" s="838"/>
    </row>
    <row r="21" spans="1:15" s="18" customFormat="1" ht="14.85" customHeight="1">
      <c r="A21" s="77" t="s">
        <v>203</v>
      </c>
      <c r="B21" s="83"/>
      <c r="C21" s="61"/>
      <c r="D21" s="930"/>
      <c r="E21" s="922"/>
      <c r="F21" s="922"/>
      <c r="H21" s="179"/>
      <c r="L21" s="838"/>
      <c r="M21" s="838"/>
      <c r="N21" s="838"/>
      <c r="O21" s="838"/>
    </row>
    <row r="22" spans="1:15" ht="14.85" customHeight="1">
      <c r="A22" s="67" t="s">
        <v>204</v>
      </c>
      <c r="B22" s="46" t="s">
        <v>174</v>
      </c>
      <c r="C22" s="103">
        <v>1584</v>
      </c>
      <c r="D22" s="960">
        <v>1429</v>
      </c>
      <c r="E22" s="920">
        <v>155</v>
      </c>
      <c r="F22" s="907">
        <v>0.108</v>
      </c>
      <c r="G22" s="721"/>
      <c r="H22" s="769"/>
      <c r="I22" s="721"/>
      <c r="J22" s="721"/>
      <c r="K22" s="769"/>
      <c r="L22" s="838"/>
      <c r="M22" s="838"/>
      <c r="N22" s="838"/>
      <c r="O22" s="838"/>
    </row>
    <row r="23" spans="1:15" ht="14.85" customHeight="1">
      <c r="A23" s="67" t="s">
        <v>205</v>
      </c>
      <c r="B23" s="46" t="s">
        <v>160</v>
      </c>
      <c r="C23" s="188">
        <v>5.08</v>
      </c>
      <c r="D23" s="961">
        <v>4.1399999999999997</v>
      </c>
      <c r="E23" s="919" t="s">
        <v>206</v>
      </c>
      <c r="F23" s="920" t="s">
        <v>134</v>
      </c>
      <c r="G23" s="721"/>
      <c r="H23" s="769"/>
      <c r="I23" s="721"/>
      <c r="J23" s="721"/>
      <c r="K23" s="721"/>
      <c r="L23" s="838"/>
      <c r="M23" s="838"/>
      <c r="N23" s="838"/>
      <c r="O23" s="838"/>
    </row>
    <row r="24" spans="1:15" ht="14.85" customHeight="1">
      <c r="A24" s="67" t="s">
        <v>207</v>
      </c>
      <c r="B24" s="46" t="s">
        <v>174</v>
      </c>
      <c r="C24" s="105">
        <v>79.3</v>
      </c>
      <c r="D24" s="962">
        <v>74.900000000000006</v>
      </c>
      <c r="E24" s="923">
        <v>4.4000000000000004</v>
      </c>
      <c r="F24" s="907">
        <v>5.8999999999999997E-2</v>
      </c>
      <c r="G24" s="721"/>
      <c r="H24" s="769"/>
      <c r="I24" s="721"/>
      <c r="J24" s="721"/>
      <c r="K24" s="769"/>
      <c r="L24" s="838"/>
      <c r="M24" s="838"/>
      <c r="N24" s="838"/>
      <c r="O24" s="838"/>
    </row>
    <row r="25" spans="1:15" ht="14.85" customHeight="1">
      <c r="A25" s="67" t="s">
        <v>208</v>
      </c>
      <c r="B25" s="46" t="s">
        <v>174</v>
      </c>
      <c r="C25" s="105">
        <v>40</v>
      </c>
      <c r="D25" s="962">
        <v>28</v>
      </c>
      <c r="E25" s="923">
        <v>12</v>
      </c>
      <c r="F25" s="924">
        <v>0.42899999999999999</v>
      </c>
      <c r="G25" s="721"/>
      <c r="H25" s="769"/>
      <c r="I25" s="721"/>
      <c r="J25" s="721"/>
      <c r="K25" s="769"/>
      <c r="L25" s="838"/>
      <c r="M25" s="838"/>
      <c r="N25" s="838"/>
      <c r="O25" s="838"/>
    </row>
    <row r="26" spans="1:15" ht="28.8">
      <c r="A26" s="67" t="s">
        <v>209</v>
      </c>
      <c r="B26" s="46" t="s">
        <v>174</v>
      </c>
      <c r="C26" s="105">
        <v>4.5999999999999996</v>
      </c>
      <c r="D26" s="962">
        <v>4.9000000000000004</v>
      </c>
      <c r="E26" s="893">
        <v>-0.3</v>
      </c>
      <c r="F26" s="907">
        <v>-6.0999999999999999E-2</v>
      </c>
      <c r="G26" s="721"/>
      <c r="H26" s="721"/>
      <c r="I26" s="721"/>
      <c r="J26" s="721"/>
      <c r="K26" s="769"/>
      <c r="L26" s="838"/>
      <c r="M26" s="838"/>
      <c r="N26" s="838"/>
      <c r="O26" s="838"/>
    </row>
    <row r="27" spans="1:15" s="18" customFormat="1" ht="14.85" customHeight="1">
      <c r="A27" s="77" t="s">
        <v>210</v>
      </c>
      <c r="B27" s="83"/>
      <c r="C27" s="103"/>
      <c r="D27" s="960"/>
      <c r="E27" s="920"/>
      <c r="F27" s="920"/>
      <c r="H27" s="769"/>
      <c r="I27" s="721"/>
      <c r="J27" s="721"/>
      <c r="K27" s="721"/>
      <c r="L27" s="838"/>
      <c r="M27" s="838"/>
      <c r="N27" s="838"/>
      <c r="O27" s="838"/>
    </row>
    <row r="28" spans="1:15" ht="14.85" customHeight="1">
      <c r="A28" s="67" t="s">
        <v>204</v>
      </c>
      <c r="B28" s="46" t="s">
        <v>174</v>
      </c>
      <c r="C28" s="103">
        <v>1332</v>
      </c>
      <c r="D28" s="960">
        <v>1183</v>
      </c>
      <c r="E28" s="920">
        <v>149</v>
      </c>
      <c r="F28" s="924">
        <v>0.126</v>
      </c>
      <c r="G28" s="721"/>
      <c r="H28" s="721"/>
      <c r="I28" s="721"/>
      <c r="J28" s="721"/>
      <c r="K28" s="769"/>
      <c r="L28" s="838"/>
      <c r="M28" s="838"/>
      <c r="N28" s="838"/>
      <c r="O28" s="838"/>
    </row>
    <row r="29" spans="1:15" ht="14.85" customHeight="1">
      <c r="A29" s="67" t="s">
        <v>211</v>
      </c>
      <c r="B29" s="46" t="s">
        <v>160</v>
      </c>
      <c r="C29" s="188">
        <v>5.09</v>
      </c>
      <c r="D29" s="961">
        <v>4.17</v>
      </c>
      <c r="E29" s="920" t="s">
        <v>212</v>
      </c>
      <c r="F29" s="920" t="s">
        <v>134</v>
      </c>
      <c r="G29" s="721"/>
      <c r="H29" s="769"/>
      <c r="I29" s="721"/>
      <c r="J29" s="721"/>
      <c r="K29" s="721"/>
      <c r="L29" s="838"/>
      <c r="M29" s="838"/>
      <c r="N29" s="838"/>
      <c r="O29" s="838"/>
    </row>
    <row r="30" spans="1:15" ht="14.85" customHeight="1">
      <c r="A30" s="67" t="s">
        <v>207</v>
      </c>
      <c r="B30" s="46" t="s">
        <v>174</v>
      </c>
      <c r="C30" s="105">
        <v>67.599999999999994</v>
      </c>
      <c r="D30" s="962">
        <v>64.5</v>
      </c>
      <c r="E30" s="923">
        <v>3.1</v>
      </c>
      <c r="F30" s="924">
        <v>4.8000000000000001E-2</v>
      </c>
      <c r="G30" s="721"/>
      <c r="H30" s="838"/>
      <c r="I30" s="721"/>
      <c r="J30" s="721"/>
      <c r="K30" s="769"/>
      <c r="L30" s="838"/>
      <c r="M30" s="838"/>
      <c r="N30" s="838"/>
      <c r="O30" s="838"/>
    </row>
    <row r="31" spans="1:15" ht="14.85" customHeight="1">
      <c r="A31" s="67" t="s">
        <v>208</v>
      </c>
      <c r="B31" s="46" t="s">
        <v>174</v>
      </c>
      <c r="C31" s="105">
        <v>40</v>
      </c>
      <c r="D31" s="962">
        <v>28</v>
      </c>
      <c r="E31" s="923">
        <v>12</v>
      </c>
      <c r="F31" s="924">
        <v>0.42899999999999999</v>
      </c>
      <c r="G31" s="721"/>
      <c r="H31" s="769"/>
      <c r="I31" s="721"/>
      <c r="J31" s="721"/>
      <c r="K31" s="769"/>
      <c r="L31" s="838"/>
      <c r="M31" s="838"/>
      <c r="N31" s="838"/>
      <c r="O31" s="838"/>
    </row>
    <row r="32" spans="1:15" ht="28.8">
      <c r="A32" s="241" t="s">
        <v>209</v>
      </c>
      <c r="B32" s="46" t="s">
        <v>174</v>
      </c>
      <c r="C32" s="105">
        <v>4.2</v>
      </c>
      <c r="D32" s="962">
        <v>4.5</v>
      </c>
      <c r="E32" s="893">
        <v>-0.3</v>
      </c>
      <c r="F32" s="907">
        <v>-6.7000000000000004E-2</v>
      </c>
      <c r="G32" s="721"/>
      <c r="H32" s="721"/>
      <c r="I32" s="721"/>
      <c r="J32" s="721"/>
      <c r="K32" s="769"/>
      <c r="L32" s="838"/>
      <c r="M32" s="838"/>
      <c r="N32" s="838"/>
      <c r="O32" s="838"/>
    </row>
    <row r="33" spans="1:15" s="18" customFormat="1" ht="14.85" customHeight="1">
      <c r="A33" s="77" t="s">
        <v>213</v>
      </c>
      <c r="B33" s="83"/>
      <c r="C33" s="103"/>
      <c r="D33" s="960"/>
      <c r="E33" s="920"/>
      <c r="F33" s="920"/>
      <c r="G33" s="721"/>
      <c r="H33" s="769"/>
      <c r="I33" s="721"/>
      <c r="J33" s="721"/>
      <c r="K33" s="721"/>
      <c r="L33" s="838"/>
      <c r="M33" s="838"/>
      <c r="N33" s="838"/>
      <c r="O33" s="838"/>
    </row>
    <row r="34" spans="1:15" ht="14.85" customHeight="1">
      <c r="A34" s="67" t="s">
        <v>204</v>
      </c>
      <c r="B34" s="46" t="s">
        <v>174</v>
      </c>
      <c r="C34" s="103">
        <v>252</v>
      </c>
      <c r="D34" s="960">
        <v>246</v>
      </c>
      <c r="E34" s="923">
        <v>6</v>
      </c>
      <c r="F34" s="924">
        <v>2.4E-2</v>
      </c>
      <c r="G34" s="721"/>
      <c r="H34" s="769"/>
      <c r="I34" s="721"/>
      <c r="J34" s="721"/>
      <c r="K34" s="769"/>
      <c r="L34" s="838"/>
      <c r="M34" s="838"/>
      <c r="N34" s="838"/>
      <c r="O34" s="838"/>
    </row>
    <row r="35" spans="1:15" ht="14.85" customHeight="1">
      <c r="A35" s="67" t="s">
        <v>211</v>
      </c>
      <c r="B35" s="46" t="s">
        <v>160</v>
      </c>
      <c r="C35" s="188">
        <v>5.03</v>
      </c>
      <c r="D35" s="961">
        <v>3.99</v>
      </c>
      <c r="E35" s="920" t="s">
        <v>214</v>
      </c>
      <c r="F35" s="920" t="s">
        <v>134</v>
      </c>
      <c r="G35" s="721"/>
      <c r="H35" s="769"/>
      <c r="I35" s="18"/>
      <c r="J35" s="721"/>
      <c r="K35" s="721"/>
      <c r="L35" s="838"/>
      <c r="M35" s="838"/>
      <c r="N35" s="838"/>
      <c r="O35" s="838"/>
    </row>
    <row r="36" spans="1:15" ht="14.85" customHeight="1">
      <c r="A36" s="67" t="s">
        <v>207</v>
      </c>
      <c r="B36" s="46" t="s">
        <v>174</v>
      </c>
      <c r="C36" s="105">
        <v>11.7</v>
      </c>
      <c r="D36" s="962">
        <v>10.4</v>
      </c>
      <c r="E36" s="923">
        <v>1.3</v>
      </c>
      <c r="F36" s="924">
        <v>0.125</v>
      </c>
      <c r="G36" s="721"/>
      <c r="H36" s="769"/>
      <c r="I36" s="721"/>
      <c r="J36" s="721"/>
      <c r="K36" s="769"/>
      <c r="L36" s="838"/>
      <c r="M36" s="838"/>
      <c r="N36" s="838"/>
      <c r="O36" s="838"/>
    </row>
    <row r="37" spans="1:15" ht="28.8">
      <c r="A37" s="241" t="s">
        <v>209</v>
      </c>
      <c r="B37" s="46" t="s">
        <v>174</v>
      </c>
      <c r="C37" s="105">
        <v>0.4</v>
      </c>
      <c r="D37" s="962">
        <v>0.4</v>
      </c>
      <c r="E37" s="923">
        <v>0</v>
      </c>
      <c r="F37" s="924">
        <v>0</v>
      </c>
      <c r="G37" s="721"/>
      <c r="H37" s="721"/>
      <c r="I37" s="721"/>
      <c r="J37" s="721"/>
      <c r="K37" s="769"/>
      <c r="L37" s="838"/>
      <c r="M37" s="838"/>
      <c r="N37" s="838"/>
      <c r="O37" s="838"/>
    </row>
    <row r="38" spans="1:15" ht="14.85" customHeight="1">
      <c r="A38" s="19" t="s">
        <v>215</v>
      </c>
      <c r="B38" s="721"/>
      <c r="C38" s="823"/>
      <c r="D38" s="823"/>
      <c r="E38" s="839"/>
      <c r="F38" s="593"/>
      <c r="G38" s="721"/>
      <c r="H38" s="721"/>
      <c r="I38" s="721"/>
      <c r="J38" s="721"/>
      <c r="K38" s="721"/>
      <c r="L38" s="721"/>
      <c r="M38" s="721"/>
      <c r="N38" s="721"/>
      <c r="O38" s="721"/>
    </row>
    <row r="39" spans="1:15" ht="14.85" customHeight="1">
      <c r="A39" s="19" t="s">
        <v>610</v>
      </c>
      <c r="B39" s="721"/>
      <c r="C39" s="823"/>
      <c r="D39" s="823"/>
      <c r="E39" s="823"/>
      <c r="F39" s="721"/>
      <c r="G39" s="721"/>
      <c r="H39" s="721"/>
      <c r="I39" s="721"/>
      <c r="J39" s="721"/>
      <c r="K39" s="721"/>
      <c r="L39" s="721"/>
      <c r="M39" s="721"/>
      <c r="N39" s="721"/>
      <c r="O39" s="721"/>
    </row>
    <row r="40" spans="1:15" ht="14.85" customHeight="1">
      <c r="A40" s="19"/>
      <c r="B40" s="721"/>
      <c r="C40" s="823"/>
      <c r="D40" s="823"/>
      <c r="E40" s="823"/>
      <c r="F40" s="721"/>
      <c r="G40" s="721"/>
      <c r="H40" s="721"/>
      <c r="I40" s="721"/>
      <c r="J40" s="721"/>
      <c r="K40" s="721"/>
      <c r="L40" s="721"/>
      <c r="M40" s="721"/>
      <c r="N40" s="721"/>
      <c r="O40" s="721"/>
    </row>
    <row r="41" spans="1:15" ht="14.85" customHeight="1">
      <c r="A41" s="19"/>
      <c r="B41" s="721"/>
      <c r="C41" s="823"/>
      <c r="D41" s="823"/>
      <c r="E41" s="823"/>
      <c r="F41" s="721"/>
      <c r="G41" s="721"/>
      <c r="H41" s="721"/>
      <c r="I41" s="721"/>
      <c r="J41" s="721"/>
      <c r="K41" s="721"/>
      <c r="L41" s="721"/>
      <c r="M41" s="721"/>
      <c r="N41" s="721"/>
      <c r="O41" s="721"/>
    </row>
    <row r="43" spans="1:15" ht="14.85" customHeight="1">
      <c r="A43" s="967" t="s">
        <v>216</v>
      </c>
      <c r="B43" s="967"/>
      <c r="C43" s="967"/>
      <c r="D43" s="967"/>
      <c r="E43" s="967"/>
      <c r="F43" s="967"/>
      <c r="G43" s="721"/>
      <c r="H43" s="721"/>
      <c r="I43" s="721"/>
      <c r="J43" s="721"/>
      <c r="K43" s="721"/>
      <c r="L43" s="721"/>
      <c r="M43" s="721"/>
      <c r="N43" s="721"/>
      <c r="O43" s="721"/>
    </row>
    <row r="44" spans="1:15" ht="14.85" customHeight="1">
      <c r="A44" s="271"/>
      <c r="B44" s="273"/>
      <c r="C44" s="320" t="s">
        <v>35</v>
      </c>
      <c r="D44" s="320" t="s">
        <v>36</v>
      </c>
      <c r="E44" s="274" t="s">
        <v>37</v>
      </c>
      <c r="F44" s="274" t="s">
        <v>173</v>
      </c>
      <c r="G44" s="721"/>
      <c r="H44" s="721"/>
      <c r="I44" s="721"/>
      <c r="J44" s="721"/>
      <c r="K44" s="721"/>
      <c r="L44" s="721"/>
      <c r="M44" s="721"/>
      <c r="N44" s="721"/>
      <c r="O44" s="721"/>
    </row>
    <row r="45" spans="1:15" ht="14.85" customHeight="1">
      <c r="A45" s="77" t="s">
        <v>145</v>
      </c>
      <c r="B45" s="83"/>
      <c r="C45" s="61"/>
      <c r="D45" s="62"/>
      <c r="E45" s="63"/>
      <c r="F45" s="64"/>
      <c r="G45" s="721"/>
      <c r="H45" s="721"/>
      <c r="I45" s="721"/>
      <c r="J45" s="721"/>
      <c r="K45" s="721"/>
      <c r="L45" s="721"/>
      <c r="M45" s="721"/>
      <c r="N45" s="721"/>
      <c r="O45" s="721"/>
    </row>
    <row r="46" spans="1:15" ht="14.85" customHeight="1">
      <c r="A46" s="67" t="s">
        <v>217</v>
      </c>
      <c r="B46" s="46" t="s">
        <v>218</v>
      </c>
      <c r="C46" s="533">
        <v>129</v>
      </c>
      <c r="D46" s="534">
        <v>128</v>
      </c>
      <c r="E46" s="535">
        <v>0</v>
      </c>
      <c r="F46" s="55">
        <v>1E-3</v>
      </c>
      <c r="G46" s="721"/>
      <c r="H46" s="721"/>
      <c r="I46" s="721"/>
      <c r="J46" s="721"/>
      <c r="K46" s="721"/>
      <c r="L46" s="721"/>
      <c r="M46" s="721"/>
      <c r="N46" s="721"/>
      <c r="O46" s="721"/>
    </row>
    <row r="47" spans="1:15" ht="14.85" customHeight="1">
      <c r="A47" s="67" t="s">
        <v>219</v>
      </c>
      <c r="B47" s="46" t="s">
        <v>220</v>
      </c>
      <c r="C47" s="610" t="s">
        <v>221</v>
      </c>
      <c r="D47" s="611" t="s">
        <v>222</v>
      </c>
      <c r="E47" s="535">
        <v>4</v>
      </c>
      <c r="F47" s="55">
        <v>2E-3</v>
      </c>
      <c r="G47" s="721"/>
      <c r="H47" s="721"/>
      <c r="I47" s="721"/>
      <c r="J47" s="721"/>
      <c r="K47" s="721"/>
      <c r="L47" s="721"/>
      <c r="M47" s="721"/>
      <c r="N47" s="721"/>
      <c r="O47" s="721"/>
    </row>
    <row r="48" spans="1:15" ht="14.85" customHeight="1">
      <c r="A48" s="67" t="s">
        <v>223</v>
      </c>
      <c r="B48" s="46" t="s">
        <v>220</v>
      </c>
      <c r="C48" s="533">
        <v>69</v>
      </c>
      <c r="D48" s="534">
        <v>65</v>
      </c>
      <c r="E48" s="535">
        <v>4</v>
      </c>
      <c r="F48" s="55">
        <v>6.7000000000000004E-2</v>
      </c>
      <c r="G48" s="721"/>
      <c r="H48" s="721"/>
      <c r="I48" s="721"/>
      <c r="J48" s="721"/>
      <c r="K48" s="721"/>
      <c r="L48" s="721"/>
      <c r="M48" s="721"/>
      <c r="N48" s="721"/>
      <c r="O48" s="721"/>
    </row>
    <row r="49" spans="1:15" ht="14.85" customHeight="1">
      <c r="A49" s="67" t="s">
        <v>224</v>
      </c>
      <c r="B49" s="46" t="s">
        <v>225</v>
      </c>
      <c r="C49" s="608" t="s">
        <v>226</v>
      </c>
      <c r="D49" s="104" t="s">
        <v>227</v>
      </c>
      <c r="E49" s="535">
        <v>56</v>
      </c>
      <c r="F49" s="55">
        <v>0.05</v>
      </c>
      <c r="G49" s="721"/>
      <c r="H49" s="721"/>
      <c r="I49" s="721"/>
      <c r="J49" s="721"/>
      <c r="K49" s="721"/>
      <c r="L49" s="721"/>
      <c r="M49" s="721"/>
      <c r="N49" s="721"/>
      <c r="O49" s="721"/>
    </row>
    <row r="50" spans="1:15" ht="14.85" customHeight="1">
      <c r="A50" s="326" t="s">
        <v>228</v>
      </c>
      <c r="B50" s="327" t="s">
        <v>220</v>
      </c>
      <c r="C50" s="536">
        <v>836</v>
      </c>
      <c r="D50" s="537">
        <v>729</v>
      </c>
      <c r="E50" s="538">
        <v>107</v>
      </c>
      <c r="F50" s="330">
        <v>0.14699999999999999</v>
      </c>
      <c r="G50" s="721"/>
      <c r="H50" s="721"/>
      <c r="I50" s="721"/>
      <c r="J50" s="721"/>
      <c r="K50" s="721"/>
      <c r="L50" s="721"/>
      <c r="M50" s="721"/>
      <c r="N50" s="721"/>
      <c r="O50" s="721"/>
    </row>
    <row r="51" spans="1:15" ht="14.85" customHeight="1">
      <c r="A51" s="77" t="s">
        <v>169</v>
      </c>
      <c r="B51" s="83"/>
      <c r="C51" s="539"/>
      <c r="D51" s="540"/>
      <c r="E51" s="541"/>
      <c r="F51" s="101"/>
      <c r="G51" s="721"/>
      <c r="H51" s="721"/>
      <c r="I51" s="721"/>
      <c r="J51" s="721"/>
      <c r="K51" s="721"/>
      <c r="L51" s="721"/>
      <c r="M51" s="721"/>
      <c r="N51" s="721"/>
      <c r="O51" s="721"/>
    </row>
    <row r="52" spans="1:15" ht="14.85" customHeight="1">
      <c r="A52" s="67" t="s">
        <v>217</v>
      </c>
      <c r="B52" s="46" t="s">
        <v>218</v>
      </c>
      <c r="C52" s="533">
        <v>10</v>
      </c>
      <c r="D52" s="534">
        <v>10</v>
      </c>
      <c r="E52" s="535">
        <v>0</v>
      </c>
      <c r="F52" s="55">
        <v>1E-3</v>
      </c>
      <c r="G52" s="721"/>
      <c r="H52" s="721"/>
      <c r="I52" s="721"/>
      <c r="J52" s="721"/>
      <c r="K52" s="721"/>
      <c r="L52" s="721"/>
      <c r="M52" s="721"/>
      <c r="N52" s="721"/>
      <c r="O52" s="721"/>
    </row>
    <row r="53" spans="1:15" ht="14.85" customHeight="1">
      <c r="A53" s="67" t="s">
        <v>219</v>
      </c>
      <c r="B53" s="46" t="s">
        <v>220</v>
      </c>
      <c r="C53" s="533">
        <v>626</v>
      </c>
      <c r="D53" s="534">
        <v>626</v>
      </c>
      <c r="E53" s="535">
        <v>0</v>
      </c>
      <c r="F53" s="693">
        <v>0</v>
      </c>
      <c r="G53" s="721"/>
      <c r="H53" s="721"/>
      <c r="I53" s="721"/>
      <c r="J53" s="721"/>
      <c r="K53" s="721"/>
      <c r="L53" s="721"/>
      <c r="M53" s="721"/>
      <c r="N53" s="721"/>
      <c r="O53" s="721"/>
    </row>
    <row r="54" spans="1:15" ht="14.85" customHeight="1">
      <c r="A54" s="271"/>
      <c r="B54" s="273"/>
      <c r="C54" s="273" t="s">
        <v>229</v>
      </c>
      <c r="D54" s="273" t="s">
        <v>14</v>
      </c>
      <c r="E54" s="274" t="s">
        <v>37</v>
      </c>
      <c r="F54" s="694" t="s">
        <v>44</v>
      </c>
      <c r="G54" s="721"/>
      <c r="H54" s="721"/>
      <c r="I54" s="721"/>
      <c r="J54" s="721"/>
      <c r="K54" s="721"/>
      <c r="L54" s="721"/>
      <c r="M54" s="721"/>
      <c r="N54" s="721"/>
      <c r="O54" s="721"/>
    </row>
    <row r="55" spans="1:15" s="18" customFormat="1" ht="14.85" customHeight="1">
      <c r="A55" s="77" t="s">
        <v>145</v>
      </c>
      <c r="B55" s="83"/>
      <c r="C55" s="61"/>
      <c r="D55" s="62"/>
      <c r="E55" s="63"/>
      <c r="F55" s="64"/>
      <c r="G55" s="179"/>
    </row>
    <row r="56" spans="1:15" ht="14.85" customHeight="1">
      <c r="A56" s="67" t="s">
        <v>230</v>
      </c>
      <c r="B56" s="46" t="s">
        <v>157</v>
      </c>
      <c r="C56" s="88">
        <v>2.78</v>
      </c>
      <c r="D56" s="89">
        <v>2.6</v>
      </c>
      <c r="E56" s="94">
        <v>0.18</v>
      </c>
      <c r="F56" s="55">
        <v>7.0000000000000007E-2</v>
      </c>
      <c r="G56" s="769"/>
      <c r="H56" s="769"/>
      <c r="I56" s="721"/>
      <c r="J56" s="721"/>
      <c r="K56" s="721"/>
      <c r="L56" s="828"/>
      <c r="M56" s="828"/>
      <c r="N56" s="828"/>
      <c r="O56" s="828"/>
    </row>
    <row r="57" spans="1:15" ht="14.85" customHeight="1">
      <c r="A57" s="67" t="s">
        <v>231</v>
      </c>
      <c r="B57" s="46" t="s">
        <v>157</v>
      </c>
      <c r="C57" s="88">
        <v>0.95</v>
      </c>
      <c r="D57" s="89">
        <v>0.89</v>
      </c>
      <c r="E57" s="96">
        <v>0.06</v>
      </c>
      <c r="F57" s="55">
        <v>6.5000000000000002E-2</v>
      </c>
      <c r="G57" s="769"/>
      <c r="H57" s="769"/>
      <c r="I57" s="721"/>
      <c r="J57" s="721"/>
      <c r="K57" s="721"/>
      <c r="L57" s="828"/>
      <c r="M57" s="828"/>
      <c r="N57" s="828"/>
      <c r="O57" s="828"/>
    </row>
    <row r="58" spans="1:15" ht="14.85" customHeight="1">
      <c r="A58" s="67" t="s">
        <v>232</v>
      </c>
      <c r="B58" s="46" t="s">
        <v>157</v>
      </c>
      <c r="C58" s="88">
        <v>1.83</v>
      </c>
      <c r="D58" s="89">
        <v>1.71</v>
      </c>
      <c r="E58" s="94">
        <v>0.12</v>
      </c>
      <c r="F58" s="55">
        <v>7.1999999999999995E-2</v>
      </c>
      <c r="G58" s="721"/>
      <c r="H58" s="769"/>
      <c r="I58" s="721"/>
      <c r="J58" s="721"/>
      <c r="K58" s="721"/>
      <c r="L58" s="828"/>
      <c r="M58" s="828"/>
      <c r="N58" s="828"/>
      <c r="O58" s="828"/>
    </row>
    <row r="59" spans="1:15" ht="14.85" customHeight="1">
      <c r="A59" s="67" t="s">
        <v>233</v>
      </c>
      <c r="B59" s="46" t="s">
        <v>160</v>
      </c>
      <c r="C59" s="85">
        <v>5.7000000000000002E-2</v>
      </c>
      <c r="D59" s="86">
        <v>4.7E-2</v>
      </c>
      <c r="E59" s="192" t="s">
        <v>234</v>
      </c>
      <c r="F59" s="87" t="s">
        <v>134</v>
      </c>
      <c r="G59" s="769"/>
      <c r="H59" s="721"/>
      <c r="I59" s="721"/>
      <c r="J59" s="721"/>
      <c r="K59" s="721"/>
      <c r="L59" s="828"/>
      <c r="M59" s="828"/>
      <c r="N59" s="828"/>
      <c r="O59" s="828"/>
    </row>
    <row r="60" spans="1:15" ht="14.85" customHeight="1">
      <c r="A60" s="67" t="s">
        <v>235</v>
      </c>
      <c r="B60" s="46" t="s">
        <v>220</v>
      </c>
      <c r="C60" s="244">
        <v>7.8</v>
      </c>
      <c r="D60" s="245">
        <v>12.1</v>
      </c>
      <c r="E60" s="246">
        <v>-4.4000000000000004</v>
      </c>
      <c r="F60" s="55">
        <v>-0.36</v>
      </c>
      <c r="G60" s="769"/>
      <c r="H60" s="721"/>
      <c r="I60" s="721"/>
      <c r="J60" s="721"/>
      <c r="K60" s="721"/>
      <c r="L60" s="828"/>
      <c r="M60" s="828"/>
      <c r="N60" s="828"/>
      <c r="O60" s="828"/>
    </row>
    <row r="61" spans="1:15" ht="14.85" customHeight="1">
      <c r="A61" s="67" t="s">
        <v>236</v>
      </c>
      <c r="B61" s="46" t="s">
        <v>220</v>
      </c>
      <c r="C61" s="247">
        <v>4.5999999999999996</v>
      </c>
      <c r="D61" s="248">
        <v>7.1</v>
      </c>
      <c r="E61" s="254">
        <v>-2.4</v>
      </c>
      <c r="F61" s="97">
        <v>-0.34300000000000003</v>
      </c>
      <c r="G61" s="769"/>
      <c r="H61" s="721"/>
      <c r="I61" s="721"/>
      <c r="J61" s="721"/>
      <c r="K61" s="721"/>
      <c r="L61" s="828"/>
      <c r="M61" s="828"/>
      <c r="N61" s="828"/>
      <c r="O61" s="828"/>
    </row>
    <row r="62" spans="1:15" ht="14.85" customHeight="1">
      <c r="A62" s="67" t="s">
        <v>237</v>
      </c>
      <c r="B62" s="46" t="s">
        <v>225</v>
      </c>
      <c r="C62" s="103">
        <v>96</v>
      </c>
      <c r="D62" s="104">
        <v>148</v>
      </c>
      <c r="E62" s="192">
        <v>-51</v>
      </c>
      <c r="F62" s="90">
        <v>-0.34799999999999998</v>
      </c>
      <c r="G62" s="769"/>
      <c r="H62" s="769"/>
      <c r="I62" s="721"/>
      <c r="J62" s="721"/>
      <c r="K62" s="721"/>
      <c r="L62" s="828"/>
      <c r="M62" s="828"/>
      <c r="N62" s="828"/>
      <c r="O62" s="828"/>
    </row>
    <row r="63" spans="1:15" ht="14.85" customHeight="1">
      <c r="A63" s="67" t="s">
        <v>238</v>
      </c>
      <c r="B63" s="46" t="s">
        <v>239</v>
      </c>
      <c r="C63" s="190">
        <v>34</v>
      </c>
      <c r="D63" s="191">
        <v>51</v>
      </c>
      <c r="E63" s="192">
        <v>-17</v>
      </c>
      <c r="F63" s="95">
        <v>-0.33800000000000002</v>
      </c>
      <c r="G63" s="769"/>
      <c r="H63" s="769" t="s">
        <v>240</v>
      </c>
      <c r="I63" s="721"/>
      <c r="J63" s="840"/>
      <c r="K63" s="721"/>
      <c r="L63" s="828"/>
      <c r="M63" s="828"/>
      <c r="N63" s="828"/>
      <c r="O63" s="828"/>
    </row>
    <row r="64" spans="1:15" ht="14.85" customHeight="1">
      <c r="A64" s="67" t="s">
        <v>164</v>
      </c>
      <c r="B64" s="46" t="s">
        <v>241</v>
      </c>
      <c r="C64" s="92">
        <v>0.21</v>
      </c>
      <c r="D64" s="93">
        <v>0.27</v>
      </c>
      <c r="E64" s="94">
        <v>-0.06</v>
      </c>
      <c r="F64" s="95">
        <v>-0.20699999999999999</v>
      </c>
      <c r="G64" s="721"/>
      <c r="H64" s="769"/>
      <c r="I64" s="721"/>
      <c r="J64" s="721"/>
      <c r="K64" s="721"/>
      <c r="L64" s="828"/>
      <c r="M64" s="828"/>
      <c r="N64" s="828"/>
      <c r="O64" s="828"/>
    </row>
    <row r="65" spans="1:15" ht="14.85" customHeight="1">
      <c r="A65" s="67" t="s">
        <v>166</v>
      </c>
      <c r="B65" s="46" t="s">
        <v>242</v>
      </c>
      <c r="C65" s="249">
        <v>14</v>
      </c>
      <c r="D65" s="250">
        <v>19</v>
      </c>
      <c r="E65" s="251">
        <v>-5</v>
      </c>
      <c r="F65" s="230">
        <v>-0.27800000000000002</v>
      </c>
      <c r="G65" s="828"/>
      <c r="H65" s="769"/>
      <c r="I65" s="721"/>
      <c r="J65" s="721"/>
      <c r="K65" s="721"/>
      <c r="L65" s="828"/>
      <c r="M65" s="828"/>
      <c r="N65" s="828"/>
      <c r="O65" s="828"/>
    </row>
    <row r="66" spans="1:15" ht="14.85" customHeight="1">
      <c r="A66" s="326" t="s">
        <v>243</v>
      </c>
      <c r="B66" s="327" t="s">
        <v>157</v>
      </c>
      <c r="C66" s="328">
        <v>7.0000000000000007E-2</v>
      </c>
      <c r="D66" s="329">
        <v>0.06</v>
      </c>
      <c r="E66" s="513">
        <v>0</v>
      </c>
      <c r="F66" s="330">
        <v>0.05</v>
      </c>
      <c r="G66" s="721"/>
      <c r="H66" s="769"/>
      <c r="I66" s="721"/>
      <c r="J66" s="721"/>
      <c r="K66" s="721"/>
      <c r="L66" s="828"/>
      <c r="M66" s="828"/>
      <c r="N66" s="828"/>
      <c r="O66" s="828"/>
    </row>
    <row r="67" spans="1:15" s="18" customFormat="1" ht="14.85" customHeight="1">
      <c r="A67" s="77" t="s">
        <v>169</v>
      </c>
      <c r="B67" s="83"/>
      <c r="C67" s="98"/>
      <c r="D67" s="99"/>
      <c r="E67" s="100"/>
      <c r="F67" s="101"/>
      <c r="G67" s="179"/>
      <c r="L67" s="828"/>
      <c r="M67" s="828"/>
      <c r="N67" s="828"/>
      <c r="O67" s="828"/>
    </row>
    <row r="68" spans="1:15" ht="14.85" customHeight="1">
      <c r="A68" s="67" t="s">
        <v>171</v>
      </c>
      <c r="B68" s="46" t="s">
        <v>157</v>
      </c>
      <c r="C68" s="92">
        <v>2.68</v>
      </c>
      <c r="D68" s="93">
        <v>2.31</v>
      </c>
      <c r="E68" s="94">
        <v>0.37</v>
      </c>
      <c r="F68" s="95">
        <v>0.161</v>
      </c>
      <c r="G68" s="769"/>
      <c r="H68" s="769"/>
      <c r="I68" s="721"/>
      <c r="J68" s="721"/>
      <c r="K68" s="721"/>
      <c r="L68" s="828"/>
      <c r="M68" s="828"/>
      <c r="N68" s="828"/>
      <c r="O68" s="828"/>
    </row>
    <row r="69" spans="1:15" ht="14.85" customHeight="1">
      <c r="A69" s="67" t="s">
        <v>231</v>
      </c>
      <c r="B69" s="46" t="s">
        <v>157</v>
      </c>
      <c r="C69" s="92">
        <v>1.03</v>
      </c>
      <c r="D69" s="93">
        <v>1.01</v>
      </c>
      <c r="E69" s="94">
        <v>0.02</v>
      </c>
      <c r="F69" s="95">
        <v>2.1000000000000001E-2</v>
      </c>
      <c r="G69" s="769"/>
      <c r="H69" s="769"/>
      <c r="I69" s="721"/>
      <c r="J69" s="721"/>
      <c r="K69" s="721"/>
      <c r="L69" s="828"/>
      <c r="M69" s="828"/>
      <c r="N69" s="828"/>
      <c r="O69" s="828"/>
    </row>
    <row r="70" spans="1:15" ht="14.85" customHeight="1">
      <c r="A70" s="67" t="s">
        <v>232</v>
      </c>
      <c r="B70" s="46" t="s">
        <v>157</v>
      </c>
      <c r="C70" s="92">
        <v>1.65</v>
      </c>
      <c r="D70" s="93">
        <v>1.3</v>
      </c>
      <c r="E70" s="94">
        <v>0.35</v>
      </c>
      <c r="F70" s="95">
        <v>0.27</v>
      </c>
      <c r="G70" s="721"/>
      <c r="H70" s="769"/>
      <c r="I70" s="721"/>
      <c r="J70" s="721"/>
      <c r="K70" s="721"/>
      <c r="L70" s="828"/>
      <c r="M70" s="828"/>
      <c r="N70" s="828"/>
      <c r="O70" s="828"/>
    </row>
    <row r="71" spans="1:15" ht="14.85" customHeight="1">
      <c r="A71" s="67" t="s">
        <v>244</v>
      </c>
      <c r="B71" s="46" t="s">
        <v>220</v>
      </c>
      <c r="C71" s="252">
        <v>0.4</v>
      </c>
      <c r="D71" s="253">
        <v>0.6</v>
      </c>
      <c r="E71" s="254">
        <v>-0.1</v>
      </c>
      <c r="F71" s="55">
        <v>-0.247</v>
      </c>
      <c r="G71" s="769"/>
      <c r="H71" s="769"/>
      <c r="I71" s="721"/>
      <c r="J71" s="721"/>
      <c r="K71" s="721"/>
      <c r="L71" s="828"/>
      <c r="M71" s="828"/>
      <c r="N71" s="828"/>
      <c r="O71" s="828"/>
    </row>
    <row r="72" spans="1:15" ht="14.85" customHeight="1">
      <c r="A72" s="67" t="s">
        <v>233</v>
      </c>
      <c r="B72" s="46" t="s">
        <v>160</v>
      </c>
      <c r="C72" s="85">
        <v>1.6E-2</v>
      </c>
      <c r="D72" s="86">
        <v>1.6E-2</v>
      </c>
      <c r="E72" s="192" t="s">
        <v>245</v>
      </c>
      <c r="F72" s="87" t="s">
        <v>134</v>
      </c>
      <c r="G72" s="769"/>
      <c r="H72" s="769"/>
      <c r="I72" s="721" t="s">
        <v>246</v>
      </c>
      <c r="J72" s="721"/>
      <c r="K72" s="721"/>
      <c r="L72" s="828"/>
      <c r="M72" s="828"/>
      <c r="N72" s="828"/>
      <c r="O72" s="828"/>
    </row>
    <row r="73" spans="1:15" ht="14.85" customHeight="1">
      <c r="A73" s="67" t="s">
        <v>238</v>
      </c>
      <c r="B73" s="46" t="s">
        <v>239</v>
      </c>
      <c r="C73" s="190">
        <v>63</v>
      </c>
      <c r="D73" s="191">
        <v>59</v>
      </c>
      <c r="E73" s="192">
        <v>4</v>
      </c>
      <c r="F73" s="95">
        <v>6.9000000000000006E-2</v>
      </c>
      <c r="G73" s="769"/>
      <c r="H73" s="769"/>
      <c r="I73" s="721"/>
      <c r="J73" s="721"/>
      <c r="K73" s="721"/>
      <c r="L73" s="828"/>
      <c r="M73" s="828"/>
      <c r="N73" s="828"/>
      <c r="O73" s="828"/>
    </row>
    <row r="74" spans="1:15" ht="14.85" customHeight="1">
      <c r="A74" s="67" t="s">
        <v>164</v>
      </c>
      <c r="B74" s="46" t="s">
        <v>241</v>
      </c>
      <c r="C74" s="178">
        <v>2E-3</v>
      </c>
      <c r="D74" s="588">
        <v>1E-3</v>
      </c>
      <c r="E74" s="514">
        <v>1E-3</v>
      </c>
      <c r="F74" s="95">
        <v>1.4430000000000001</v>
      </c>
      <c r="G74" s="721"/>
      <c r="H74" s="769"/>
      <c r="I74" s="721"/>
      <c r="J74" s="721"/>
      <c r="K74" s="721"/>
      <c r="L74" s="828"/>
      <c r="M74" s="828"/>
      <c r="N74" s="828"/>
      <c r="O74" s="828"/>
    </row>
    <row r="75" spans="1:15" ht="14.85" customHeight="1">
      <c r="A75" s="106" t="s">
        <v>166</v>
      </c>
      <c r="B75" s="127" t="s">
        <v>242</v>
      </c>
      <c r="C75" s="334">
        <v>0.16</v>
      </c>
      <c r="D75" s="335">
        <v>7.0000000000000007E-2</v>
      </c>
      <c r="E75" s="336">
        <v>0.09</v>
      </c>
      <c r="F75" s="230">
        <v>1.204</v>
      </c>
      <c r="G75" s="721"/>
      <c r="H75" s="769"/>
      <c r="I75" s="721"/>
      <c r="J75" s="721"/>
      <c r="K75" s="721"/>
      <c r="L75" s="828"/>
      <c r="M75" s="828"/>
      <c r="N75" s="828"/>
      <c r="O75" s="828"/>
    </row>
    <row r="76" spans="1:15" s="18" customFormat="1" ht="14.85" customHeight="1">
      <c r="A76" s="337" t="s">
        <v>247</v>
      </c>
      <c r="B76" s="338"/>
      <c r="C76" s="339"/>
      <c r="D76" s="340"/>
      <c r="E76" s="341"/>
      <c r="F76" s="342"/>
      <c r="L76" s="828"/>
      <c r="M76" s="828"/>
      <c r="N76" s="828"/>
      <c r="O76" s="828"/>
    </row>
    <row r="77" spans="1:15" ht="14.85" customHeight="1">
      <c r="A77" s="326" t="s">
        <v>248</v>
      </c>
      <c r="B77" s="327" t="s">
        <v>160</v>
      </c>
      <c r="C77" s="331">
        <v>0.56999999999999995</v>
      </c>
      <c r="D77" s="501">
        <v>0.45300000000000001</v>
      </c>
      <c r="E77" s="332" t="s">
        <v>249</v>
      </c>
      <c r="F77" s="333" t="s">
        <v>134</v>
      </c>
      <c r="G77" s="721"/>
      <c r="H77" s="769"/>
      <c r="I77" s="721"/>
      <c r="J77" s="721"/>
      <c r="K77" s="721"/>
      <c r="L77" s="828"/>
      <c r="M77" s="828"/>
      <c r="N77" s="828"/>
      <c r="O77" s="828"/>
    </row>
    <row r="78" spans="1:15" ht="14.85" customHeight="1">
      <c r="A78" s="225"/>
      <c r="B78" s="837"/>
      <c r="C78" s="769"/>
      <c r="D78" s="769"/>
      <c r="E78" s="721"/>
      <c r="F78" s="769"/>
      <c r="G78" s="721"/>
      <c r="H78" s="721"/>
      <c r="I78" s="721"/>
      <c r="J78" s="721"/>
      <c r="K78" s="721"/>
      <c r="L78" s="721"/>
      <c r="M78" s="721"/>
      <c r="N78" s="721"/>
      <c r="O78" s="721"/>
    </row>
    <row r="79" spans="1:15" ht="14.85" customHeight="1">
      <c r="A79" s="19"/>
      <c r="B79" s="837"/>
      <c r="C79" s="721"/>
      <c r="D79" s="721"/>
      <c r="E79" s="721"/>
      <c r="F79" s="721"/>
      <c r="G79" s="721"/>
      <c r="H79" s="721"/>
      <c r="I79" s="721"/>
      <c r="J79" s="721"/>
      <c r="K79" s="721"/>
      <c r="L79" s="721"/>
      <c r="M79" s="721"/>
      <c r="N79" s="721"/>
      <c r="O79" s="721"/>
    </row>
    <row r="81" spans="1:12" ht="14.85" customHeight="1">
      <c r="A81" s="36" t="s">
        <v>116</v>
      </c>
      <c r="B81" s="721"/>
      <c r="C81" s="721"/>
      <c r="D81" s="721"/>
      <c r="E81" s="721"/>
      <c r="F81" s="721"/>
      <c r="G81" s="829"/>
      <c r="H81" s="829"/>
      <c r="I81" s="829"/>
      <c r="J81" s="829"/>
      <c r="K81" s="829"/>
      <c r="L81" s="829"/>
    </row>
  </sheetData>
  <mergeCells count="5">
    <mergeCell ref="A43:F43"/>
    <mergeCell ref="A18:E18"/>
    <mergeCell ref="A2:C2"/>
    <mergeCell ref="D2:F2"/>
    <mergeCell ref="A4:F4"/>
  </mergeCells>
  <pageMargins left="0.7" right="0.7" top="0.75" bottom="0.75" header="0.3" footer="0.3"/>
  <pageSetup paperSize="9" orientation="portrait" r:id="rId1"/>
  <ignoredErrors>
    <ignoredError sqref="D19"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33F92CA1A45B4CBDC07365299C146E" ma:contentTypeVersion="15" ma:contentTypeDescription="Create a new document." ma:contentTypeScope="" ma:versionID="379d4b86d4adf90ceda9234a283fe3df">
  <xsd:schema xmlns:xsd="http://www.w3.org/2001/XMLSchema" xmlns:xs="http://www.w3.org/2001/XMLSchema" xmlns:p="http://schemas.microsoft.com/office/2006/metadata/properties" xmlns:ns2="bebb2c01-54b3-4ea4-9cf6-4a4d4f2112d4" xmlns:ns3="37f72f8d-44e0-4f49-ad8c-b71ca2a34452" targetNamespace="http://schemas.microsoft.com/office/2006/metadata/properties" ma:root="true" ma:fieldsID="5a60e1a701e01f6ca09dc00e0de2589c" ns2:_="" ns3:_="">
    <xsd:import namespace="bebb2c01-54b3-4ea4-9cf6-4a4d4f2112d4"/>
    <xsd:import namespace="37f72f8d-44e0-4f49-ad8c-b71ca2a3445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bb2c01-54b3-4ea4-9cf6-4a4d4f211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f72f8d-44e0-4f49-ad8c-b71ca2a34452"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9e0d6ef-c9f7-4d01-ba09-5d78afc35dde}" ma:internalName="TaxCatchAll" ma:showField="CatchAllData" ma:web="37f72f8d-44e0-4f49-ad8c-b71ca2a3445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ediaLengthInSeconds xmlns="bebb2c01-54b3-4ea4-9cf6-4a4d4f2112d4" xsi:nil="true"/>
    <SharedWithUsers xmlns="37f72f8d-44e0-4f49-ad8c-b71ca2a34452">
      <UserInfo>
        <DisplayName/>
        <AccountId xsi:nil="true"/>
        <AccountType/>
      </UserInfo>
    </SharedWithUsers>
    <lcf76f155ced4ddcb4097134ff3c332f xmlns="bebb2c01-54b3-4ea4-9cf6-4a4d4f2112d4">
      <Terms xmlns="http://schemas.microsoft.com/office/infopath/2007/PartnerControls"/>
    </lcf76f155ced4ddcb4097134ff3c332f>
    <TaxCatchAll xmlns="37f72f8d-44e0-4f49-ad8c-b71ca2a3445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5E3EE3-98D6-4348-BE54-D794360600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bb2c01-54b3-4ea4-9cf6-4a4d4f2112d4"/>
    <ds:schemaRef ds:uri="37f72f8d-44e0-4f49-ad8c-b71ca2a344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2AF05B-3A1C-4005-8206-A20ABDEAB4AF}">
  <ds:schemaRefs>
    <ds:schemaRef ds:uri="http://schemas.microsoft.com/office/infopath/2007/PartnerControls"/>
    <ds:schemaRef ds:uri="http://www.w3.org/XML/1998/namespace"/>
    <ds:schemaRef ds:uri="http://schemas.openxmlformats.org/package/2006/metadata/core-properties"/>
    <ds:schemaRef ds:uri="http://purl.org/dc/terms/"/>
    <ds:schemaRef ds:uri="http://schemas.microsoft.com/office/2006/documentManagement/types"/>
    <ds:schemaRef ds:uri="bebb2c01-54b3-4ea4-9cf6-4a4d4f2112d4"/>
    <ds:schemaRef ds:uri="http://purl.org/dc/elements/1.1/"/>
    <ds:schemaRef ds:uri="http://purl.org/dc/dcmitype/"/>
    <ds:schemaRef ds:uri="37f72f8d-44e0-4f49-ad8c-b71ca2a34452"/>
    <ds:schemaRef ds:uri="http://schemas.microsoft.com/office/2006/metadata/properties"/>
  </ds:schemaRefs>
</ds:datastoreItem>
</file>

<file path=customXml/itemProps3.xml><?xml version="1.0" encoding="utf-8"?>
<ds:datastoreItem xmlns:ds="http://schemas.openxmlformats.org/officeDocument/2006/customXml" ds:itemID="{246704A3-70CA-41E6-9EFB-60A4B8ED5594}">
  <ds:schemaRefs>
    <ds:schemaRef ds:uri="http://schemas.microsoft.com/sharepoint/v3/contenttype/forms"/>
  </ds:schemaRefs>
</ds:datastoreItem>
</file>

<file path=docMetadata/LabelInfo.xml><?xml version="1.0" encoding="utf-8"?>
<clbl:labelList xmlns:clbl="http://schemas.microsoft.com/office/2020/mipLabelMetadata">
  <clbl:label id="{190751af-2442-49a7-b7b9-9f0bcce858c9}"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Contacts</vt:lpstr>
      <vt:lpstr>Index</vt:lpstr>
      <vt:lpstr>Financial indicators</vt:lpstr>
      <vt:lpstr>Reconcilations</vt:lpstr>
      <vt:lpstr>Operating indicators</vt:lpstr>
      <vt:lpstr>Key financial indicators</vt:lpstr>
      <vt:lpstr>Quarterly summary</vt:lpstr>
      <vt:lpstr>Green Capacities</vt:lpstr>
      <vt:lpstr>Networks</vt:lpstr>
      <vt:lpstr>Reserve Capacities</vt:lpstr>
      <vt:lpstr>Customers &amp; Solutions</vt:lpstr>
      <vt:lpstr>Statement of financial position</vt:lpstr>
      <vt:lpstr>Statement of profit or loss</vt:lpstr>
      <vt:lpstr>Statement of cash flows</vt:lpstr>
      <vt:lpstr>Asset book&gt;&gt;</vt:lpstr>
      <vt:lpstr>Wind &amp; Solar</vt:lpstr>
      <vt:lpstr>Hydro</vt:lpstr>
      <vt:lpstr>Bio&amp;WtE</vt:lpstr>
      <vt:lpstr>Hedging levels</vt:lpstr>
      <vt:lpstr>Natural Gas</vt:lpstr>
      <vt:lpstr>Historical data&gt;&gt;</vt:lpstr>
      <vt:lpstr>Wind &amp; Solar data</vt:lpstr>
      <vt:lpstr>Hydro data</vt:lpstr>
      <vt:lpstr>Bio&amp;WtE data</vt:lpstr>
      <vt:lpstr>Natural gas data</vt:lpstr>
      <vt:lpstr>Business environment</vt:lpstr>
      <vt:lpstr>Legal notice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2024-02-27T19:18:29Z</dcterms:created>
  <dcterms:modified xsi:type="dcterms:W3CDTF">2024-05-15T05:53:04Z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0751af-2442-49a7-b7b9-9f0bcce858c9_SiteId">
    <vt:lpwstr>ea88e983-d65a-47b3-adb4-3e1c6d2110d2</vt:lpwstr>
  </property>
  <property fmtid="{D5CDD505-2E9C-101B-9397-08002B2CF9AE}" pid="3" name="MSIP_Label_190751af-2442-49a7-b7b9-9f0bcce858c9_Name">
    <vt:lpwstr>Vidaus dokumentai</vt:lpwstr>
  </property>
  <property fmtid="{D5CDD505-2E9C-101B-9397-08002B2CF9AE}" pid="4" name="MSIP_Label_190751af-2442-49a7-b7b9-9f0bcce858c9_Method">
    <vt:lpwstr>Privileged</vt:lpwstr>
  </property>
  <property fmtid="{D5CDD505-2E9C-101B-9397-08002B2CF9AE}" pid="5" name="MSIP_Label_190751af-2442-49a7-b7b9-9f0bcce858c9_SetDate">
    <vt:lpwstr>2021-11-24T12:18:32Z</vt:lpwstr>
  </property>
  <property fmtid="{D5CDD505-2E9C-101B-9397-08002B2CF9AE}" pid="6" name="Order">
    <vt:r8>186300</vt:r8>
  </property>
  <property fmtid="{D5CDD505-2E9C-101B-9397-08002B2CF9AE}" pid="7" name="MSIP_Label_320c693d-44b7-4e16-b3dd-4fcd87401cf5_Enabled">
    <vt:lpwstr>True</vt:lpwstr>
  </property>
  <property fmtid="{D5CDD505-2E9C-101B-9397-08002B2CF9AE}" pid="8" name="MSIP_Label_320c693d-44b7-4e16-b3dd-4fcd87401cf5_Application">
    <vt:lpwstr>Microsoft Azure Information Protection</vt:lpwstr>
  </property>
  <property fmtid="{D5CDD505-2E9C-101B-9397-08002B2CF9AE}" pid="9" name="MediaServiceImageTags">
    <vt:lpwstr/>
  </property>
  <property fmtid="{D5CDD505-2E9C-101B-9397-08002B2CF9AE}" pid="10" name="xd_ProgID">
    <vt:lpwstr/>
  </property>
  <property fmtid="{D5CDD505-2E9C-101B-9397-08002B2CF9AE}" pid="11" name="ContentTypeId">
    <vt:lpwstr>0x0101008933F92CA1A45B4CBDC07365299C146E</vt:lpwstr>
  </property>
  <property fmtid="{D5CDD505-2E9C-101B-9397-08002B2CF9AE}" pid="12" name="MSIP_Label_320c693d-44b7-4e16-b3dd-4fcd87401cf5_SetDate">
    <vt:lpwstr>2021-01-03T18:17:25.5022652Z</vt:lpwstr>
  </property>
  <property fmtid="{D5CDD505-2E9C-101B-9397-08002B2CF9AE}" pid="13" name="ComplianceAssetId">
    <vt:lpwstr/>
  </property>
  <property fmtid="{D5CDD505-2E9C-101B-9397-08002B2CF9AE}" pid="14" name="TemplateUrl">
    <vt:lpwstr/>
  </property>
  <property fmtid="{D5CDD505-2E9C-101B-9397-08002B2CF9AE}" pid="15" name="MSIP_Label_320c693d-44b7-4e16-b3dd-4fcd87401cf5_Owner">
    <vt:lpwstr>Aine.Riffel@ignitis.lt</vt:lpwstr>
  </property>
  <property fmtid="{D5CDD505-2E9C-101B-9397-08002B2CF9AE}" pid="16" name="MSIP_Label_320c693d-44b7-4e16-b3dd-4fcd87401cf5_Extended_MSFT_Method">
    <vt:lpwstr>Manual</vt:lpwstr>
  </property>
  <property fmtid="{D5CDD505-2E9C-101B-9397-08002B2CF9AE}" pid="17" name="_ExtendedDescription">
    <vt:lpwstr/>
  </property>
  <property fmtid="{D5CDD505-2E9C-101B-9397-08002B2CF9AE}" pid="18" name="MSIP_Label_190751af-2442-49a7-b7b9-9f0bcce858c9_ContentBits">
    <vt:lpwstr>0</vt:lpwstr>
  </property>
  <property fmtid="{D5CDD505-2E9C-101B-9397-08002B2CF9AE}" pid="19" name="xd_Signature">
    <vt:bool>false</vt:bool>
  </property>
  <property fmtid="{D5CDD505-2E9C-101B-9397-08002B2CF9AE}" pid="20" name="MSIP_Label_190751af-2442-49a7-b7b9-9f0bcce858c9_ActionId">
    <vt:lpwstr>07970f6f-39e5-4759-911a-859656f3c74d</vt:lpwstr>
  </property>
  <property fmtid="{D5CDD505-2E9C-101B-9397-08002B2CF9AE}" pid="21" name="MSIP_Label_320c693d-44b7-4e16-b3dd-4fcd87401cf5_Name">
    <vt:lpwstr>Viešo naudojimo</vt:lpwstr>
  </property>
  <property fmtid="{D5CDD505-2E9C-101B-9397-08002B2CF9AE}" pid="22" name="MSIP_Label_320c693d-44b7-4e16-b3dd-4fcd87401cf5_SiteId">
    <vt:lpwstr>ea88e983-d65a-47b3-adb4-3e1c6d2110d2</vt:lpwstr>
  </property>
  <property fmtid="{D5CDD505-2E9C-101B-9397-08002B2CF9AE}" pid="23" name="MSIP_Label_320c693d-44b7-4e16-b3dd-4fcd87401cf5_ActionId">
    <vt:lpwstr>07970f6f-39e5-4759-911a-859656f3c74d</vt:lpwstr>
  </property>
  <property fmtid="{D5CDD505-2E9C-101B-9397-08002B2CF9AE}" pid="24" name="MSIP_Label_190751af-2442-49a7-b7b9-9f0bcce858c9_Enabled">
    <vt:lpwstr>true</vt:lpwstr>
  </property>
  <property fmtid="{D5CDD505-2E9C-101B-9397-08002B2CF9AE}" pid="25" name="TriggerFlowInfo">
    <vt:lpwstr/>
  </property>
</Properties>
</file>