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5696" documentId="120_{AA1D92CC-476E-4637-AABD-D017209DB7F4}" xr6:coauthVersionLast="47" xr6:coauthVersionMax="47" xr10:uidLastSave="{C36637CD-9BA5-4407-A445-1BB82D2B4A5E}"/>
  <bookViews>
    <workbookView xWindow="-108" yWindow="-108" windowWidth="23256" windowHeight="13896" tabRatio="772" xr2:uid="{46D7A30E-1813-4717-885F-2E9DF702069B}"/>
  </bookViews>
  <sheets>
    <sheet name="Contacts" sheetId="52" r:id="rId1"/>
    <sheet name="Index" sheetId="53" r:id="rId2"/>
    <sheet name="Financial indicators" sheetId="54" r:id="rId3"/>
    <sheet name="Reconcilations" sheetId="55" r:id="rId4"/>
    <sheet name="Operating indicators" sheetId="56" r:id="rId5"/>
    <sheet name="Key financial indicators" sheetId="70" r:id="rId6"/>
    <sheet name="Results Q2" sheetId="71" r:id="rId7"/>
    <sheet name="Quarterly summary" sheetId="61" r:id="rId8"/>
    <sheet name="Green Capacities" sheetId="58" r:id="rId9"/>
    <sheet name="Networks" sheetId="57" r:id="rId10"/>
    <sheet name="Reserve Capacities" sheetId="59" r:id="rId11"/>
    <sheet name="Customers &amp; Solutions" sheetId="60" r:id="rId12"/>
    <sheet name="Statement of financial position" sheetId="62" r:id="rId13"/>
    <sheet name="Statement of profit or loss" sheetId="63" r:id="rId14"/>
    <sheet name="Statement of cash flows" sheetId="64" r:id="rId15"/>
    <sheet name="Asset book&gt;&gt;" sheetId="35" r:id="rId16"/>
    <sheet name="Wind &amp; Solar" sheetId="39" r:id="rId17"/>
    <sheet name="Hydro" sheetId="42" r:id="rId18"/>
    <sheet name="Bio&amp;WtE" sheetId="43" r:id="rId19"/>
    <sheet name="Hedging levels" sheetId="69" r:id="rId20"/>
    <sheet name="Natural Gas" sheetId="41" r:id="rId21"/>
    <sheet name="Historical data&gt;&gt;" sheetId="50" r:id="rId22"/>
    <sheet name="Wind &amp; Solar data" sheetId="46" r:id="rId23"/>
    <sheet name="Hydro data" sheetId="48" r:id="rId24"/>
    <sheet name="Bio&amp;WtE data" sheetId="49" r:id="rId25"/>
    <sheet name="Natural gas data" sheetId="51" r:id="rId26"/>
    <sheet name="Business environment" sheetId="38" r:id="rId27"/>
    <sheet name="Legal notice" sheetId="65" r:id="rId28"/>
  </sheets>
  <definedNames>
    <definedName name="_Hlk79167041" localSheetId="7">'Quarterly summary'!#REF!</definedName>
    <definedName name="_Toc64472300" localSheetId="2">'Financial indicators'!#REF!</definedName>
    <definedName name="K" localSheetId="5">#REF!</definedName>
    <definedName name="K">#REF!</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48" l="1"/>
  <c r="AC27" i="46" a="1"/>
  <c r="AC27" i="46" s="1"/>
  <c r="K7" i="43" l="1"/>
  <c r="K6" i="43"/>
  <c r="D14" i="38" l="1"/>
  <c r="D13" i="38"/>
  <c r="L6" i="41"/>
  <c r="K6" i="41"/>
  <c r="H6" i="41"/>
  <c r="B12" i="51"/>
  <c r="B16" i="51"/>
  <c r="B8" i="51"/>
  <c r="B10" i="51" s="1"/>
  <c r="I10" i="51"/>
  <c r="J10" i="51"/>
  <c r="O7" i="43"/>
  <c r="O6" i="43"/>
  <c r="J8" i="43"/>
  <c r="I8" i="43"/>
  <c r="I7" i="43"/>
  <c r="I6" i="43"/>
  <c r="B23" i="49"/>
  <c r="B22" i="49"/>
  <c r="I10" i="43" l="1"/>
  <c r="B19" i="49"/>
  <c r="B18" i="49"/>
  <c r="B32" i="46"/>
  <c r="B35" i="46"/>
  <c r="B29" i="46"/>
  <c r="B14" i="46"/>
  <c r="B10" i="46"/>
  <c r="B21" i="46" s="1"/>
  <c r="B9" i="49" l="1"/>
  <c r="B8" i="49"/>
  <c r="B7" i="49"/>
  <c r="I7" i="42" l="1"/>
  <c r="I6" i="42"/>
  <c r="B9" i="48"/>
  <c r="B8" i="48"/>
  <c r="B12" i="48" s="1"/>
  <c r="L11" i="39"/>
  <c r="L10" i="39"/>
  <c r="L9" i="39"/>
  <c r="L8" i="39"/>
  <c r="L6" i="39"/>
  <c r="H11" i="39"/>
  <c r="H10" i="39"/>
  <c r="H9" i="39"/>
  <c r="H8" i="39"/>
  <c r="H7" i="39"/>
  <c r="H6" i="39"/>
  <c r="G14" i="39"/>
  <c r="B30" i="46"/>
  <c r="B31" i="46"/>
  <c r="B33" i="46"/>
  <c r="B9" i="46"/>
  <c r="B7" i="46"/>
  <c r="B18" i="46" s="1"/>
  <c r="B8" i="46"/>
  <c r="B11" i="46"/>
  <c r="B12" i="46"/>
  <c r="B13" i="46"/>
  <c r="B15" i="46"/>
  <c r="I24" i="49"/>
  <c r="B13" i="49"/>
  <c r="B14" i="49"/>
  <c r="B15" i="49"/>
  <c r="B12" i="49"/>
  <c r="I20" i="49"/>
  <c r="I16" i="49"/>
  <c r="I10" i="49"/>
  <c r="I13" i="48"/>
  <c r="I12" i="48"/>
  <c r="B34" i="46"/>
  <c r="I26" i="46"/>
  <c r="H14" i="39" l="1"/>
  <c r="I14" i="39" s="1"/>
  <c r="B10" i="48"/>
  <c r="B13" i="48"/>
  <c r="B16" i="46"/>
  <c r="B19" i="46"/>
  <c r="B22" i="46"/>
  <c r="B23" i="46"/>
  <c r="B24" i="46"/>
  <c r="B25" i="46"/>
  <c r="I25" i="46"/>
  <c r="I24" i="46"/>
  <c r="I23" i="46"/>
  <c r="I22" i="46"/>
  <c r="I21" i="46"/>
  <c r="I19" i="46"/>
  <c r="I18" i="46"/>
  <c r="I16" i="46"/>
  <c r="C9" i="49" l="1"/>
  <c r="D9" i="49"/>
  <c r="E9" i="49"/>
  <c r="F9" i="49"/>
  <c r="K27" i="46" l="1"/>
  <c r="V14" i="49"/>
  <c r="J7" i="43" s="1"/>
  <c r="W14" i="49"/>
  <c r="J10" i="49"/>
  <c r="B28" i="51" l="1"/>
  <c r="K10" i="43" l="1"/>
  <c r="J20" i="49"/>
  <c r="J16" i="49"/>
  <c r="B16" i="49"/>
  <c r="B10" i="49" l="1"/>
  <c r="J24" i="49"/>
  <c r="B24" i="49"/>
  <c r="B20" i="49"/>
  <c r="J6" i="42"/>
  <c r="J10" i="48"/>
  <c r="G22" i="39"/>
  <c r="K22" i="39"/>
  <c r="K14" i="39"/>
  <c r="J12" i="48" l="1"/>
  <c r="J13" i="48"/>
  <c r="I13" i="39" l="1"/>
  <c r="J19" i="46" l="1"/>
  <c r="J21" i="46"/>
  <c r="J22" i="46"/>
  <c r="J23" i="46"/>
  <c r="J24" i="46"/>
  <c r="J25" i="46"/>
  <c r="J18" i="46"/>
  <c r="K16" i="46"/>
  <c r="J16" i="46" l="1"/>
  <c r="C15" i="46"/>
  <c r="D15" i="46"/>
  <c r="E15" i="46"/>
  <c r="F15" i="46"/>
  <c r="G21" i="46" l="1"/>
  <c r="G22" i="46"/>
  <c r="G23" i="46"/>
  <c r="AD27" i="46" l="1" a="1"/>
  <c r="AD27" i="46" s="1"/>
  <c r="AB27" i="46" a="1"/>
  <c r="AB27" i="46" s="1"/>
  <c r="AA27" i="46" a="1"/>
  <c r="AA27" i="46" s="1"/>
  <c r="Z27" i="46" a="1"/>
  <c r="Z27" i="46" s="1"/>
  <c r="Y27" i="46" a="1"/>
  <c r="Y27" i="46" s="1"/>
  <c r="X27" i="46" a="1"/>
  <c r="X27" i="46" s="1"/>
  <c r="W27" i="46" a="1"/>
  <c r="W27" i="46" s="1"/>
  <c r="S27" i="46" a="1"/>
  <c r="S27" i="46" s="1"/>
  <c r="V27" i="46" a="1"/>
  <c r="V27" i="46" s="1"/>
  <c r="U27" i="46" a="1"/>
  <c r="U27" i="46" s="1"/>
  <c r="T27" i="46" a="1"/>
  <c r="T27" i="46" s="1"/>
  <c r="R27" i="46" a="1"/>
  <c r="R27" i="46" s="1"/>
  <c r="Q27" i="46" a="1"/>
  <c r="Q27" i="46" s="1"/>
  <c r="P27" i="46" a="1"/>
  <c r="P27" i="46" s="1"/>
  <c r="O27" i="46" a="1"/>
  <c r="O27" i="46" s="1"/>
  <c r="N27" i="46" a="1"/>
  <c r="N27" i="46" s="1"/>
  <c r="M27" i="46" a="1"/>
  <c r="M27" i="46" s="1"/>
  <c r="L27" i="46" a="1"/>
  <c r="L27" i="46" s="1"/>
  <c r="I12" i="39" l="1"/>
  <c r="S19" i="46" l="1"/>
  <c r="C14" i="46" l="1"/>
  <c r="C25" i="46" s="1"/>
  <c r="K10" i="51" l="1"/>
  <c r="C16" i="51"/>
  <c r="C12" i="51"/>
  <c r="C8" i="51"/>
  <c r="C10" i="51" s="1"/>
  <c r="K24" i="46" l="1"/>
  <c r="K24" i="49" l="1"/>
  <c r="K20" i="49"/>
  <c r="K16" i="49"/>
  <c r="K10" i="49"/>
  <c r="C23" i="49" l="1"/>
  <c r="C22" i="49"/>
  <c r="C19" i="49"/>
  <c r="C18" i="49"/>
  <c r="C15" i="49"/>
  <c r="C13" i="49"/>
  <c r="C12" i="49"/>
  <c r="C8" i="49"/>
  <c r="C7" i="49"/>
  <c r="K12" i="48"/>
  <c r="K13" i="48"/>
  <c r="K10" i="48"/>
  <c r="C9" i="48"/>
  <c r="C13" i="48" s="1"/>
  <c r="C8" i="48"/>
  <c r="C12" i="48" s="1"/>
  <c r="K25" i="46"/>
  <c r="C10" i="49" l="1"/>
  <c r="C30" i="46"/>
  <c r="C31" i="46"/>
  <c r="C32" i="46"/>
  <c r="C33" i="46"/>
  <c r="C34" i="46"/>
  <c r="C29" i="46"/>
  <c r="K18" i="46"/>
  <c r="K19" i="46"/>
  <c r="K21" i="46"/>
  <c r="K22" i="46"/>
  <c r="K23" i="46"/>
  <c r="C8" i="46"/>
  <c r="C19" i="46" s="1"/>
  <c r="C10" i="46"/>
  <c r="C21" i="46" s="1"/>
  <c r="C11" i="46"/>
  <c r="C22" i="46" s="1"/>
  <c r="C12" i="46"/>
  <c r="C23" i="46" s="1"/>
  <c r="C13" i="46"/>
  <c r="C24" i="46" s="1"/>
  <c r="C7" i="46"/>
  <c r="C16" i="46" l="1"/>
  <c r="C18" i="46"/>
  <c r="G8" i="48" l="1"/>
  <c r="G9" i="48"/>
  <c r="G10" i="48" l="1"/>
  <c r="L10" i="51"/>
  <c r="M10" i="51"/>
  <c r="L10" i="49"/>
  <c r="L24" i="49"/>
  <c r="L20" i="49"/>
  <c r="L16" i="49"/>
  <c r="P10" i="42"/>
  <c r="H10" i="42"/>
  <c r="J7" i="42"/>
  <c r="L13" i="48"/>
  <c r="L12" i="48"/>
  <c r="L24" i="46"/>
  <c r="L23" i="46"/>
  <c r="L22" i="46"/>
  <c r="L21" i="46"/>
  <c r="L19" i="46"/>
  <c r="L18" i="46"/>
  <c r="L10" i="48"/>
  <c r="I6" i="39" l="1"/>
  <c r="L16" i="46" l="1"/>
  <c r="H10" i="43" l="1"/>
  <c r="G10" i="43"/>
  <c r="M24" i="49" l="1"/>
  <c r="M20" i="49"/>
  <c r="M13" i="48"/>
  <c r="I11" i="39"/>
  <c r="M16" i="49" l="1"/>
  <c r="C16" i="49"/>
  <c r="M10" i="49"/>
  <c r="M10" i="48"/>
  <c r="M12" i="48"/>
  <c r="M19" i="46" l="1"/>
  <c r="M18" i="46"/>
  <c r="M24" i="46" l="1"/>
  <c r="M21" i="46" l="1"/>
  <c r="M23" i="46" l="1"/>
  <c r="M22" i="46" l="1"/>
  <c r="M16" i="46"/>
  <c r="Q24" i="46" l="1"/>
  <c r="N18" i="46" l="1"/>
  <c r="F18" i="38" l="1"/>
  <c r="C28" i="51" l="1"/>
  <c r="N10" i="51"/>
  <c r="N10" i="49" l="1"/>
  <c r="N16" i="49"/>
  <c r="N20" i="49"/>
  <c r="N24" i="49"/>
  <c r="C24" i="49" l="1"/>
  <c r="C20" i="49"/>
  <c r="N13" i="48" l="1"/>
  <c r="N12" i="48"/>
  <c r="N10" i="48"/>
  <c r="C10" i="48" l="1"/>
  <c r="D34" i="46" l="1"/>
  <c r="E34" i="46"/>
  <c r="F34" i="46"/>
  <c r="O16" i="46"/>
  <c r="P16" i="46"/>
  <c r="Q16" i="46"/>
  <c r="R16" i="46"/>
  <c r="S16" i="46"/>
  <c r="T16" i="46"/>
  <c r="U16" i="46"/>
  <c r="V16" i="46"/>
  <c r="W16" i="46"/>
  <c r="X16" i="46"/>
  <c r="Y16" i="46"/>
  <c r="Z16" i="46"/>
  <c r="AA16" i="46"/>
  <c r="AB16" i="46"/>
  <c r="AC16" i="46"/>
  <c r="AD16" i="46"/>
  <c r="D14" i="46"/>
  <c r="E14" i="46"/>
  <c r="F14" i="46"/>
  <c r="N22" i="46" l="1"/>
  <c r="N24" i="46"/>
  <c r="N19" i="46" l="1"/>
  <c r="N21" i="46"/>
  <c r="N16" i="46" l="1"/>
  <c r="N23" i="46"/>
  <c r="D12" i="51" l="1"/>
  <c r="D16" i="51" l="1"/>
  <c r="O14" i="51"/>
  <c r="D33" i="46" l="1"/>
  <c r="D32" i="46"/>
  <c r="D31" i="46"/>
  <c r="D30" i="46"/>
  <c r="D29" i="46"/>
  <c r="O10" i="51" l="1"/>
  <c r="D8" i="51"/>
  <c r="D10" i="51" s="1"/>
  <c r="D22" i="49"/>
  <c r="D18" i="49"/>
  <c r="D13" i="49"/>
  <c r="D7" i="49"/>
  <c r="O24" i="49" l="1"/>
  <c r="D23" i="49"/>
  <c r="O20" i="49"/>
  <c r="D19" i="49"/>
  <c r="O16" i="49"/>
  <c r="D15" i="49"/>
  <c r="D12" i="49"/>
  <c r="O10" i="49"/>
  <c r="D8" i="49"/>
  <c r="D9" i="48"/>
  <c r="D8" i="48"/>
  <c r="D13" i="48" l="1"/>
  <c r="D12" i="48"/>
  <c r="O13" i="48"/>
  <c r="O12" i="48"/>
  <c r="O10" i="48"/>
  <c r="O18" i="46" l="1"/>
  <c r="O19" i="46"/>
  <c r="O21" i="46"/>
  <c r="O22" i="46"/>
  <c r="O23" i="46"/>
  <c r="O24" i="46"/>
  <c r="D8" i="46"/>
  <c r="D19" i="46" s="1"/>
  <c r="D10" i="46"/>
  <c r="D21" i="46" s="1"/>
  <c r="D11" i="46"/>
  <c r="D22" i="46" s="1"/>
  <c r="D12" i="46"/>
  <c r="D23" i="46" s="1"/>
  <c r="D13" i="46"/>
  <c r="D24" i="46" s="1"/>
  <c r="D7" i="46"/>
  <c r="Q14" i="51"/>
  <c r="R14" i="51"/>
  <c r="Z14" i="51"/>
  <c r="Y14" i="51"/>
  <c r="X14" i="51"/>
  <c r="W14" i="51"/>
  <c r="V14" i="51"/>
  <c r="U14" i="51"/>
  <c r="T14" i="51"/>
  <c r="S14" i="51"/>
  <c r="F12" i="51"/>
  <c r="E12" i="51"/>
  <c r="P10" i="51"/>
  <c r="E8" i="51"/>
  <c r="E10" i="51" s="1"/>
  <c r="F8" i="51"/>
  <c r="F10" i="51" s="1"/>
  <c r="Q10" i="51"/>
  <c r="R10" i="51"/>
  <c r="T10" i="51"/>
  <c r="U10" i="51"/>
  <c r="V10" i="51"/>
  <c r="X10" i="51"/>
  <c r="Z10" i="51"/>
  <c r="Y10" i="51"/>
  <c r="W10" i="51"/>
  <c r="S10" i="51"/>
  <c r="G12" i="48"/>
  <c r="G13" i="48"/>
  <c r="P13" i="48"/>
  <c r="P12" i="48"/>
  <c r="Q13" i="48"/>
  <c r="R13" i="48"/>
  <c r="S13" i="48"/>
  <c r="T13" i="48"/>
  <c r="U13" i="48"/>
  <c r="V13" i="48"/>
  <c r="W13" i="48"/>
  <c r="X13" i="48"/>
  <c r="Y13" i="48"/>
  <c r="Z13" i="48"/>
  <c r="AA13" i="48"/>
  <c r="AB13" i="48"/>
  <c r="AC13" i="48"/>
  <c r="AD13" i="48"/>
  <c r="AD12" i="48"/>
  <c r="AC12" i="48"/>
  <c r="AB12" i="48"/>
  <c r="AA12" i="48"/>
  <c r="Z12" i="48"/>
  <c r="Y12" i="48"/>
  <c r="X12" i="48"/>
  <c r="W12" i="48"/>
  <c r="V12" i="48"/>
  <c r="U12" i="48"/>
  <c r="T12" i="48"/>
  <c r="S12" i="48"/>
  <c r="R12" i="48"/>
  <c r="Q12" i="48"/>
  <c r="D16" i="46" l="1"/>
  <c r="D27" i="46"/>
  <c r="D18" i="46"/>
  <c r="E14" i="51"/>
  <c r="F14" i="51"/>
  <c r="P14" i="51" l="1"/>
  <c r="J6" i="41" s="1"/>
  <c r="R10" i="38" l="1"/>
  <c r="D10" i="49" l="1"/>
  <c r="P10" i="49"/>
  <c r="P24" i="49"/>
  <c r="P20" i="49"/>
  <c r="P16" i="49"/>
  <c r="P10" i="48" l="1"/>
  <c r="P23" i="46" l="1"/>
  <c r="P24" i="46"/>
  <c r="P22" i="46" l="1"/>
  <c r="P21" i="46"/>
  <c r="P19" i="46" l="1"/>
  <c r="P18" i="46"/>
  <c r="R24" i="46" l="1"/>
  <c r="Q18" i="46"/>
  <c r="R18" i="46"/>
  <c r="S18" i="46"/>
  <c r="T18" i="46"/>
  <c r="U18" i="46"/>
  <c r="V18" i="46"/>
  <c r="W18" i="46"/>
  <c r="X18" i="46"/>
  <c r="Y18" i="46"/>
  <c r="Z18" i="46"/>
  <c r="AA18" i="46"/>
  <c r="AB18" i="46"/>
  <c r="AC18" i="46"/>
  <c r="AD18" i="46"/>
  <c r="Q19" i="46"/>
  <c r="R19" i="46"/>
  <c r="T19" i="46"/>
  <c r="U19" i="46"/>
  <c r="V19" i="46"/>
  <c r="W19" i="46"/>
  <c r="X19" i="46"/>
  <c r="Y19" i="46"/>
  <c r="Z19" i="46"/>
  <c r="AA19" i="46"/>
  <c r="AB19" i="46"/>
  <c r="AC19" i="46"/>
  <c r="AD19" i="46"/>
  <c r="Q21" i="46"/>
  <c r="I7" i="39" l="1"/>
  <c r="G8" i="46" l="1"/>
  <c r="G19" i="46" s="1"/>
  <c r="F7" i="46"/>
  <c r="G7" i="46"/>
  <c r="E7" i="46"/>
  <c r="F8" i="46"/>
  <c r="F19" i="46" s="1"/>
  <c r="E8" i="46"/>
  <c r="E19" i="46" s="1"/>
  <c r="I6" i="41"/>
  <c r="E21" i="51"/>
  <c r="G18" i="46" l="1"/>
  <c r="G27" i="46"/>
  <c r="F18" i="46"/>
  <c r="E18" i="46"/>
  <c r="Q16" i="49"/>
  <c r="Q10" i="49"/>
  <c r="Q20" i="49"/>
  <c r="Q24" i="49"/>
  <c r="D24" i="49" l="1"/>
  <c r="Q10" i="48"/>
  <c r="D10" i="48" l="1"/>
  <c r="E29" i="46" l="1"/>
  <c r="Q23" i="46"/>
  <c r="Q22" i="46"/>
  <c r="AD21" i="46" l="1"/>
  <c r="AD22" i="46"/>
  <c r="AD23" i="46"/>
  <c r="AC21" i="46"/>
  <c r="AC22" i="46"/>
  <c r="AC23" i="46"/>
  <c r="AB21" i="46"/>
  <c r="AB22" i="46"/>
  <c r="AB23" i="46"/>
  <c r="AA21" i="46"/>
  <c r="AA22" i="46"/>
  <c r="AA23" i="46"/>
  <c r="Z21" i="46"/>
  <c r="Z22" i="46"/>
  <c r="Z23" i="46"/>
  <c r="Y21" i="46"/>
  <c r="Y22" i="46"/>
  <c r="Y23" i="46"/>
  <c r="X21" i="46"/>
  <c r="X22" i="46"/>
  <c r="X23" i="46"/>
  <c r="W21" i="46"/>
  <c r="W22" i="46"/>
  <c r="W23" i="46"/>
  <c r="V21" i="46"/>
  <c r="V22" i="46"/>
  <c r="V23" i="46"/>
  <c r="I10" i="39" l="1"/>
  <c r="AD24" i="49"/>
  <c r="AC24" i="49"/>
  <c r="AB24" i="49"/>
  <c r="AA24" i="49"/>
  <c r="AD12" i="49"/>
  <c r="AD16" i="49" s="1"/>
  <c r="AC12" i="49"/>
  <c r="AC16" i="49" s="1"/>
  <c r="AB12" i="49"/>
  <c r="AB16" i="49" s="1"/>
  <c r="AA12" i="49"/>
  <c r="AA16" i="49" s="1"/>
  <c r="AD10" i="48" l="1"/>
  <c r="AA10" i="48"/>
  <c r="AC10" i="48"/>
  <c r="AB10" i="48"/>
  <c r="R10" i="48" l="1"/>
  <c r="R24" i="49" l="1"/>
  <c r="R20" i="49" l="1"/>
  <c r="R16" i="49"/>
  <c r="D16" i="49"/>
  <c r="D20" i="49" l="1"/>
  <c r="R10" i="49"/>
  <c r="R23" i="46" l="1"/>
  <c r="R22" i="46"/>
  <c r="R21" i="46" l="1"/>
  <c r="S21" i="46" l="1"/>
  <c r="U21" i="46"/>
  <c r="E22" i="49" l="1"/>
  <c r="D28" i="51" l="1"/>
  <c r="D21" i="51"/>
  <c r="E28" i="51"/>
  <c r="E16" i="51"/>
  <c r="E18" i="49"/>
  <c r="E23" i="49"/>
  <c r="E24" i="49" s="1"/>
  <c r="S24" i="49"/>
  <c r="S20" i="49"/>
  <c r="E19" i="49"/>
  <c r="S16" i="49"/>
  <c r="S10" i="49"/>
  <c r="S10" i="48"/>
  <c r="F33" i="46"/>
  <c r="E30" i="46"/>
  <c r="E31" i="46"/>
  <c r="E32" i="46"/>
  <c r="E33" i="46"/>
  <c r="F29" i="46"/>
  <c r="S22" i="46"/>
  <c r="S23" i="46"/>
  <c r="F13" i="46"/>
  <c r="E10" i="46"/>
  <c r="E11" i="46"/>
  <c r="E22" i="46" s="1"/>
  <c r="E12" i="46"/>
  <c r="E23" i="46" s="1"/>
  <c r="E27" i="46" l="1"/>
  <c r="E21" i="46"/>
  <c r="E20" i="49"/>
  <c r="E13" i="46"/>
  <c r="E16" i="46" s="1"/>
  <c r="T23" i="46"/>
  <c r="T22" i="46"/>
  <c r="T21" i="46"/>
  <c r="T10" i="48"/>
  <c r="T24" i="49"/>
  <c r="T20" i="49"/>
  <c r="T16" i="49"/>
  <c r="T10" i="49"/>
  <c r="Z24" i="49" l="1"/>
  <c r="Y24" i="49"/>
  <c r="X24" i="49"/>
  <c r="W24" i="49"/>
  <c r="V24" i="49"/>
  <c r="U16" i="49"/>
  <c r="U10" i="49"/>
  <c r="U20" i="49" l="1"/>
  <c r="U24" i="49"/>
  <c r="F19" i="49" l="1"/>
  <c r="F18" i="49"/>
  <c r="F23" i="49"/>
  <c r="F22" i="49"/>
  <c r="F8" i="49"/>
  <c r="F16" i="51"/>
  <c r="U23" i="46"/>
  <c r="U22" i="46"/>
  <c r="U10" i="48" l="1"/>
  <c r="F32" i="46" l="1"/>
  <c r="F31" i="46"/>
  <c r="F30" i="46"/>
  <c r="F20" i="49" l="1"/>
  <c r="F24" i="49"/>
  <c r="E7" i="49" l="1"/>
  <c r="G21" i="51" l="1"/>
  <c r="F21" i="51"/>
  <c r="G28" i="51"/>
  <c r="F28" i="51"/>
  <c r="L8" i="41" l="1"/>
  <c r="V20" i="49"/>
  <c r="Z20" i="49"/>
  <c r="Y20" i="49"/>
  <c r="X20" i="49"/>
  <c r="W20" i="49"/>
  <c r="V13" i="49" l="1"/>
  <c r="V12" i="49"/>
  <c r="F15" i="49"/>
  <c r="W13" i="49"/>
  <c r="W12" i="49"/>
  <c r="X13" i="49"/>
  <c r="Y13" i="49"/>
  <c r="Y12" i="49"/>
  <c r="Z13" i="49"/>
  <c r="Z12" i="49"/>
  <c r="E8" i="49"/>
  <c r="J9" i="43" l="1"/>
  <c r="J6" i="43"/>
  <c r="J10" i="43" s="1"/>
  <c r="E12" i="49"/>
  <c r="E13" i="49"/>
  <c r="E15" i="49"/>
  <c r="E9" i="48"/>
  <c r="E13" i="48" s="1"/>
  <c r="E8" i="48"/>
  <c r="E10" i="49"/>
  <c r="F12" i="49"/>
  <c r="F13" i="49"/>
  <c r="F7" i="49"/>
  <c r="F8" i="48"/>
  <c r="F9" i="48"/>
  <c r="F13" i="48" s="1"/>
  <c r="F10" i="46"/>
  <c r="F11" i="46"/>
  <c r="F22" i="46" s="1"/>
  <c r="F12" i="46"/>
  <c r="F23" i="46" s="1"/>
  <c r="I8" i="39"/>
  <c r="I9" i="39"/>
  <c r="V16" i="49"/>
  <c r="Z16" i="49"/>
  <c r="F16" i="46" l="1"/>
  <c r="F21" i="46"/>
  <c r="F27" i="46"/>
  <c r="E12" i="48"/>
  <c r="F12" i="48"/>
  <c r="E16" i="49"/>
  <c r="E10" i="48"/>
  <c r="I8" i="42"/>
  <c r="I8" i="41"/>
  <c r="H8" i="41"/>
  <c r="W16" i="49"/>
  <c r="X16" i="49"/>
  <c r="Y16" i="49"/>
  <c r="V10" i="49"/>
  <c r="W10" i="49"/>
  <c r="X10" i="49"/>
  <c r="Y10" i="49"/>
  <c r="F16" i="49"/>
  <c r="F10" i="49"/>
  <c r="V10" i="48" l="1"/>
  <c r="W10" i="48"/>
  <c r="X10" i="48"/>
  <c r="Y10" i="48"/>
  <c r="Z10" i="48"/>
  <c r="F10" i="48"/>
  <c r="O8" i="41" l="1"/>
  <c r="G8" i="41"/>
  <c r="H8" i="4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<sst xmlns="http://schemas.openxmlformats.org/spreadsheetml/2006/main" count="2094" uniqueCount="735">
  <si>
    <t>ir@ignitis.lt</t>
  </si>
  <si>
    <t>www.ignitisgrupe.lt/en/investors</t>
  </si>
  <si>
    <t>Index</t>
  </si>
  <si>
    <t>1. Financial indicators</t>
  </si>
  <si>
    <t>&lt;- Go to page</t>
  </si>
  <si>
    <t>2. Reconcilations</t>
  </si>
  <si>
    <t>3. Operating indicators</t>
  </si>
  <si>
    <t>4. Key financial indicators</t>
  </si>
  <si>
    <t>Links:</t>
  </si>
  <si>
    <t>Interim report</t>
  </si>
  <si>
    <t>Alternative performance measures</t>
  </si>
  <si>
    <t xml:space="preserve">               &lt;- Back to Index</t>
  </si>
  <si>
    <r>
      <t>Consolidated statement of profit or loss</t>
    </r>
    <r>
      <rPr>
        <sz val="10"/>
        <color rgb="FF172E62"/>
        <rFont val="Arial"/>
        <family val="2"/>
        <charset val="186"/>
      </rPr>
      <t>, EURm</t>
    </r>
  </si>
  <si>
    <t xml:space="preserve">∆ </t>
  </si>
  <si>
    <t>Adjusted</t>
  </si>
  <si>
    <t>Reported</t>
  </si>
  <si>
    <t>Total revenue</t>
  </si>
  <si>
    <t xml:space="preserve">Purchase of electricity, natural gas and other services </t>
  </si>
  <si>
    <r>
      <t xml:space="preserve">OPEX </t>
    </r>
    <r>
      <rPr>
        <sz val="10"/>
        <color rgb="FFA6A6A6"/>
        <rFont val="Arial"/>
        <family val="2"/>
        <charset val="186"/>
      </rPr>
      <t>APM</t>
    </r>
  </si>
  <si>
    <t xml:space="preserve">   Salaries and related expenses</t>
  </si>
  <si>
    <t xml:space="preserve">   Repair and maintenance expenses</t>
  </si>
  <si>
    <t xml:space="preserve">   Other OPEX</t>
  </si>
  <si>
    <r>
      <t xml:space="preserve">Adjusted EBITDA </t>
    </r>
    <r>
      <rPr>
        <sz val="10"/>
        <color theme="0" tint="-0.34998626667073579"/>
        <rFont val="Arial"/>
        <family val="2"/>
        <charset val="186"/>
      </rPr>
      <t>APM</t>
    </r>
  </si>
  <si>
    <t>Depreciation and amortization</t>
  </si>
  <si>
    <r>
      <t xml:space="preserve">Operating profit (EBIT) </t>
    </r>
    <r>
      <rPr>
        <sz val="10"/>
        <color theme="0" tint="-0.34998626667073579"/>
        <rFont val="Arial"/>
        <family val="2"/>
        <charset val="186"/>
      </rPr>
      <t>APM</t>
    </r>
  </si>
  <si>
    <t>Finance activity, net</t>
  </si>
  <si>
    <t>Income tax (expenses)/benefit</t>
  </si>
  <si>
    <t>Net profit</t>
  </si>
  <si>
    <r>
      <t xml:space="preserve">Basic earnings per share (in EUR) </t>
    </r>
    <r>
      <rPr>
        <sz val="10"/>
        <color rgb="FFA6A6A6"/>
        <rFont val="Arial"/>
        <family val="2"/>
        <charset val="186"/>
      </rPr>
      <t>APM</t>
    </r>
  </si>
  <si>
    <r>
      <t>Revenue,</t>
    </r>
    <r>
      <rPr>
        <sz val="10"/>
        <color rgb="FF172E62"/>
        <rFont val="Arial"/>
        <family val="2"/>
        <charset val="186"/>
      </rPr>
      <t xml:space="preserve"> EURm</t>
    </r>
  </si>
  <si>
    <t>31 Mar 2024</t>
  </si>
  <si>
    <t>31 Dec 2023</t>
  </si>
  <si>
    <t>∆</t>
  </si>
  <si>
    <t>∆,%</t>
  </si>
  <si>
    <t>Customers &amp; Solutions</t>
  </si>
  <si>
    <t>Networks</t>
  </si>
  <si>
    <t>Green Capacities</t>
  </si>
  <si>
    <t>Reserve Capacities</t>
  </si>
  <si>
    <t>Other activities and eliminations</t>
  </si>
  <si>
    <r>
      <t>EBITDA,</t>
    </r>
    <r>
      <rPr>
        <sz val="10"/>
        <color rgb="FF172E62"/>
        <rFont val="Arial"/>
        <family val="2"/>
        <charset val="186"/>
      </rPr>
      <t xml:space="preserve"> EURm</t>
    </r>
  </si>
  <si>
    <t>∆, %</t>
  </si>
  <si>
    <r>
      <t>Operating profit (EBIT)</t>
    </r>
    <r>
      <rPr>
        <sz val="10"/>
        <color rgb="FF172E62"/>
        <rFont val="Arial"/>
        <family val="2"/>
        <charset val="186"/>
      </rPr>
      <t>, EURm</t>
    </r>
  </si>
  <si>
    <r>
      <t xml:space="preserve">Adjusted EBIT </t>
    </r>
    <r>
      <rPr>
        <sz val="10"/>
        <color theme="0" tint="-0.34998626667073579"/>
        <rFont val="Arial"/>
        <family val="2"/>
        <charset val="186"/>
      </rPr>
      <t>APM</t>
    </r>
  </si>
  <si>
    <r>
      <t>Investments by segment</t>
    </r>
    <r>
      <rPr>
        <sz val="10"/>
        <color rgb="FF172E62"/>
        <rFont val="Arial"/>
        <family val="2"/>
        <charset val="186"/>
      </rPr>
      <t>, EURm</t>
    </r>
  </si>
  <si>
    <t>Onshore wind</t>
  </si>
  <si>
    <t>Biomass / WtE</t>
  </si>
  <si>
    <t>Offshore wind</t>
  </si>
  <si>
    <t>Solar</t>
  </si>
  <si>
    <t>Other</t>
  </si>
  <si>
    <t>Total electricity network investments:</t>
  </si>
  <si>
    <t>Maintenance of the electricity distribution network</t>
  </si>
  <si>
    <t>Total gas network investments:</t>
  </si>
  <si>
    <t>Expansion of gas distribution network</t>
  </si>
  <si>
    <t>Maintenance of the gas distribution network</t>
  </si>
  <si>
    <t>n/a</t>
  </si>
  <si>
    <r>
      <t>Investments</t>
    </r>
    <r>
      <rPr>
        <sz val="10"/>
        <color rgb="FF595959"/>
        <rFont val="Arial"/>
        <family val="2"/>
        <charset val="186"/>
      </rPr>
      <t xml:space="preserve"> </t>
    </r>
    <r>
      <rPr>
        <sz val="10"/>
        <color theme="0" tint="-0.34998626667073579"/>
        <rFont val="Arial"/>
        <family val="2"/>
        <charset val="186"/>
      </rPr>
      <t>APM</t>
    </r>
  </si>
  <si>
    <t>Grants</t>
  </si>
  <si>
    <r>
      <rPr>
        <i/>
        <vertAlign val="superscript"/>
        <sz val="8"/>
        <color rgb="FF595959"/>
        <rFont val="Arial"/>
        <family val="2"/>
        <charset val="186"/>
      </rPr>
      <t>1</t>
    </r>
    <r>
      <rPr>
        <i/>
        <sz val="8"/>
        <color rgb="FF595959"/>
        <rFont val="Arial"/>
        <family val="2"/>
        <charset val="186"/>
      </rPr>
      <t xml:space="preserve"> Investments covered by customers include new customer connections and upgrades, and infrastructure equipment transfers.</t>
    </r>
  </si>
  <si>
    <r>
      <t>Investments by countries</t>
    </r>
    <r>
      <rPr>
        <sz val="10"/>
        <color rgb="FF172E62"/>
        <rFont val="Arial"/>
        <family val="2"/>
        <charset val="186"/>
      </rPr>
      <t>, EURm</t>
    </r>
  </si>
  <si>
    <t>Lithuania</t>
  </si>
  <si>
    <r>
      <t>Other countries</t>
    </r>
    <r>
      <rPr>
        <vertAlign val="superscript"/>
        <sz val="10"/>
        <color rgb="FF595959"/>
        <rFont val="Arial"/>
        <family val="2"/>
        <charset val="186"/>
      </rPr>
      <t>2</t>
    </r>
  </si>
  <si>
    <r>
      <rPr>
        <i/>
        <vertAlign val="superscript"/>
        <sz val="8"/>
        <color rgb="FF595959"/>
        <rFont val="Arial"/>
        <family val="2"/>
        <charset val="186"/>
      </rPr>
      <t>2</t>
    </r>
    <r>
      <rPr>
        <i/>
        <sz val="8"/>
        <color rgb="FF595959"/>
        <rFont val="Arial"/>
        <family val="2"/>
        <charset val="186"/>
      </rPr>
      <t xml:space="preserve"> Other countries mainly represent investments in Latvia, Poland and the United Kingdom.</t>
    </r>
  </si>
  <si>
    <r>
      <rPr>
        <b/>
        <sz val="10"/>
        <color rgb="FF172E62"/>
        <rFont val="Arial"/>
        <family val="2"/>
        <charset val="186"/>
      </rPr>
      <t>Capital Employed</t>
    </r>
    <r>
      <rPr>
        <sz val="10"/>
        <color rgb="FF172E62"/>
        <rFont val="Arial"/>
        <family val="2"/>
        <charset val="186"/>
      </rPr>
      <t>, EURm</t>
    </r>
  </si>
  <si>
    <t>Non-current assets</t>
  </si>
  <si>
    <r>
      <t xml:space="preserve">Net Working Capital </t>
    </r>
    <r>
      <rPr>
        <sz val="10"/>
        <color rgb="FFA6A6A6"/>
        <rFont val="Arial"/>
        <family val="2"/>
        <charset val="186"/>
      </rPr>
      <t>APM</t>
    </r>
  </si>
  <si>
    <t>Other assets</t>
  </si>
  <si>
    <t>Grants and subsidies</t>
  </si>
  <si>
    <t>Deferred income</t>
  </si>
  <si>
    <t>Deferred tax liabilities</t>
  </si>
  <si>
    <t>Non-current provisions</t>
  </si>
  <si>
    <t>Other assets and liabilities</t>
  </si>
  <si>
    <r>
      <t xml:space="preserve">Capital Employed </t>
    </r>
    <r>
      <rPr>
        <sz val="10"/>
        <color theme="2" tint="-0.34998626667073579"/>
        <rFont val="Arial"/>
        <family val="2"/>
        <charset val="186"/>
      </rPr>
      <t>APM</t>
    </r>
  </si>
  <si>
    <t>Equity</t>
  </si>
  <si>
    <r>
      <t xml:space="preserve">Net Debt </t>
    </r>
    <r>
      <rPr>
        <sz val="10"/>
        <color theme="2" tint="-0.34998626667073579"/>
        <rFont val="Arial"/>
        <family val="2"/>
        <charset val="186"/>
      </rPr>
      <t>APM</t>
    </r>
  </si>
  <si>
    <r>
      <t>Net Debt</t>
    </r>
    <r>
      <rPr>
        <sz val="10"/>
        <color rgb="FF172E62"/>
        <rFont val="Arial"/>
        <family val="2"/>
        <charset val="186"/>
      </rPr>
      <t>, EURm</t>
    </r>
  </si>
  <si>
    <r>
      <t>Gross debt</t>
    </r>
    <r>
      <rPr>
        <sz val="10"/>
        <color theme="0" tint="-0.34998626667073579"/>
        <rFont val="Arial"/>
        <family val="2"/>
        <charset val="186"/>
      </rPr>
      <t xml:space="preserve"> APM</t>
    </r>
  </si>
  <si>
    <r>
      <t>Net Debt</t>
    </r>
    <r>
      <rPr>
        <sz val="10"/>
        <color rgb="FF595959"/>
        <rFont val="Arial"/>
        <family val="2"/>
        <charset val="186"/>
      </rPr>
      <t xml:space="preserve"> </t>
    </r>
    <r>
      <rPr>
        <sz val="10"/>
        <color theme="0" tint="-0.34998626667073579"/>
        <rFont val="Arial"/>
        <family val="2"/>
        <charset val="186"/>
      </rPr>
      <t>APM</t>
    </r>
  </si>
  <si>
    <r>
      <t xml:space="preserve">FFO LTM/Net Debt </t>
    </r>
    <r>
      <rPr>
        <i/>
        <sz val="10"/>
        <color theme="0" tint="-0.34998626667073579"/>
        <rFont val="Arial"/>
        <family val="2"/>
        <charset val="186"/>
      </rPr>
      <t>APM</t>
    </r>
  </si>
  <si>
    <t>Debt summary, EURm</t>
  </si>
  <si>
    <t>Effective interest rate (%)​</t>
  </si>
  <si>
    <t>Average time to maturity ​(years)</t>
  </si>
  <si>
    <t>Fixed interest rate</t>
  </si>
  <si>
    <t>Lease liabilities</t>
  </si>
  <si>
    <r>
      <t>Cash flows</t>
    </r>
    <r>
      <rPr>
        <sz val="10"/>
        <color rgb="FF172E62"/>
        <rFont val="Arial"/>
        <family val="2"/>
        <charset val="186"/>
      </rPr>
      <t>, EURm</t>
    </r>
  </si>
  <si>
    <t>Cash and cash equivalents at the beginning of the period</t>
  </si>
  <si>
    <t>CFO</t>
  </si>
  <si>
    <t>CFI</t>
  </si>
  <si>
    <t>CFF</t>
  </si>
  <si>
    <t>Increase (decrease) in cash and cash equiv.</t>
  </si>
  <si>
    <t>Cash and cash equivalents at the end of the period</t>
  </si>
  <si>
    <r>
      <t>FFO and FCF</t>
    </r>
    <r>
      <rPr>
        <sz val="10"/>
        <color rgb="FF172E62"/>
        <rFont val="Arial"/>
        <family val="2"/>
        <charset val="186"/>
      </rPr>
      <t>, EURm</t>
    </r>
  </si>
  <si>
    <r>
      <t xml:space="preserve">EBITDA </t>
    </r>
    <r>
      <rPr>
        <sz val="10"/>
        <color theme="0" tint="-0.34998626667073579"/>
        <rFont val="Arial"/>
        <family val="2"/>
        <charset val="186"/>
      </rPr>
      <t>APM</t>
    </r>
  </si>
  <si>
    <t>Interest paid</t>
  </si>
  <si>
    <t>Income tax paid</t>
  </si>
  <si>
    <r>
      <t xml:space="preserve">FFO </t>
    </r>
    <r>
      <rPr>
        <sz val="10"/>
        <color theme="0" tint="-0.34998626667073579"/>
        <rFont val="Arial"/>
        <family val="2"/>
        <charset val="186"/>
      </rPr>
      <t>APM</t>
    </r>
  </si>
  <si>
    <t>Interest received</t>
  </si>
  <si>
    <t>Investments</t>
  </si>
  <si>
    <t>Grants received</t>
  </si>
  <si>
    <t>Cash effect of new connection points and upgrades</t>
  </si>
  <si>
    <t>Change in net working capital</t>
  </si>
  <si>
    <r>
      <t xml:space="preserve">FCF </t>
    </r>
    <r>
      <rPr>
        <sz val="10"/>
        <color theme="0" tint="-0.34998626667073579"/>
        <rFont val="Arial"/>
        <family val="2"/>
        <charset val="186"/>
      </rPr>
      <t>APM</t>
    </r>
  </si>
  <si>
    <r>
      <rPr>
        <i/>
        <vertAlign val="superscript"/>
        <sz val="8"/>
        <color rgb="FF595959"/>
        <rFont val="Arial"/>
        <family val="2"/>
        <charset val="186"/>
      </rPr>
      <t>1</t>
    </r>
    <r>
      <rPr>
        <i/>
        <sz val="8"/>
        <color rgb="FF595959"/>
        <rFont val="Arial"/>
        <family val="2"/>
        <charset val="186"/>
      </rPr>
      <t xml:space="preserve"> Cash inflow indicated in the statement line ‘Proceeds from sale of PPE and intangible assets’ exclude the gain or loss which is already included in FFO.</t>
    </r>
  </si>
  <si>
    <t xml:space="preserve">              &lt;- Back to Index</t>
  </si>
  <si>
    <t>Total 
Adjusted</t>
  </si>
  <si>
    <t>Adjustments</t>
  </si>
  <si>
    <t>Total 
reported</t>
  </si>
  <si>
    <t>Purchases of electricity, natural gas and other services</t>
  </si>
  <si>
    <t>-</t>
  </si>
  <si>
    <t>Salaries and related expenses</t>
  </si>
  <si>
    <t>Repair and maintenance expenses</t>
  </si>
  <si>
    <t>Other expenses</t>
  </si>
  <si>
    <t>Depreciation and amortisation    </t>
  </si>
  <si>
    <r>
      <t xml:space="preserve">EBITDA </t>
    </r>
    <r>
      <rPr>
        <sz val="10"/>
        <color rgb="FFBCBCBC"/>
        <rFont val="Arial"/>
        <family val="2"/>
        <charset val="186"/>
      </rPr>
      <t>APM</t>
    </r>
  </si>
  <si>
    <t>Total EBITDA adjustments</t>
  </si>
  <si>
    <t>Total Operating profit (EBIT) adjustments</t>
  </si>
  <si>
    <r>
      <t>Adjusted EBIT</t>
    </r>
    <r>
      <rPr>
        <sz val="10"/>
        <color theme="0" tint="-0.34998626667073579"/>
        <rFont val="Arial"/>
        <family val="2"/>
        <charset val="186"/>
      </rPr>
      <t xml:space="preserve"> APM</t>
    </r>
  </si>
  <si>
    <t>Total net profit adjustments</t>
  </si>
  <si>
    <r>
      <t xml:space="preserve">Adjusted net profit </t>
    </r>
    <r>
      <rPr>
        <sz val="10"/>
        <color theme="0" tint="-0.34998626667073579"/>
        <rFont val="Arial"/>
        <family val="2"/>
        <charset val="186"/>
      </rPr>
      <t>APM</t>
    </r>
  </si>
  <si>
    <t>Key operating indicators</t>
  </si>
  <si>
    <t>Electricity</t>
  </si>
  <si>
    <t>Green Capacities Portfolio</t>
  </si>
  <si>
    <t>GW</t>
  </si>
  <si>
    <t>Secured Capacity</t>
  </si>
  <si>
    <t>-%</t>
  </si>
  <si>
    <t>Installed Capacity</t>
  </si>
  <si>
    <t>Under Construction</t>
  </si>
  <si>
    <t>Awarded / Contracted</t>
  </si>
  <si>
    <t>Advanced Development Pipeline</t>
  </si>
  <si>
    <t xml:space="preserve">  Early Development Pipeline</t>
  </si>
  <si>
    <t>Heat</t>
  </si>
  <si>
    <t>Heat Generation Capacity</t>
  </si>
  <si>
    <t>Electricity Generated (net)</t>
  </si>
  <si>
    <t>TWh</t>
  </si>
  <si>
    <t>Green Electricity Generated (net)</t>
  </si>
  <si>
    <t>Green Share of Generation</t>
  </si>
  <si>
    <t>%</t>
  </si>
  <si>
    <t>Electricity sales</t>
  </si>
  <si>
    <t xml:space="preserve">Electricity distributed </t>
  </si>
  <si>
    <t>SAIFI</t>
  </si>
  <si>
    <t>units</t>
  </si>
  <si>
    <t>SAIDI</t>
  </si>
  <si>
    <t>min</t>
  </si>
  <si>
    <t>Heat Generated (net)</t>
  </si>
  <si>
    <t>Natural gas</t>
  </si>
  <si>
    <t>Natural gas sales</t>
  </si>
  <si>
    <t>Natural gas distributed</t>
  </si>
  <si>
    <t>Key financial indicators</t>
  </si>
  <si>
    <t>EURm</t>
  </si>
  <si>
    <t xml:space="preserve">   Green Capacities</t>
  </si>
  <si>
    <t xml:space="preserve">   Networks</t>
  </si>
  <si>
    <t xml:space="preserve">Reserve Capacities </t>
  </si>
  <si>
    <t xml:space="preserve">   Reserve Capacities </t>
  </si>
  <si>
    <t xml:space="preserve">   Customers &amp; Solutions</t>
  </si>
  <si>
    <t xml:space="preserve">   Other activities and eliminations</t>
  </si>
  <si>
    <t>Basic earnings per share</t>
  </si>
  <si>
    <t>EUR</t>
  </si>
  <si>
    <t>Total assets</t>
  </si>
  <si>
    <t>Capital Employed</t>
  </si>
  <si>
    <t>times</t>
  </si>
  <si>
    <t>Q1 2024</t>
  </si>
  <si>
    <t>Q4 2023</t>
  </si>
  <si>
    <t>Q3 2023</t>
  </si>
  <si>
    <t>Q2 2023</t>
  </si>
  <si>
    <t>Q1 2023</t>
  </si>
  <si>
    <t>Q4 2022</t>
  </si>
  <si>
    <t>Q3 2022</t>
  </si>
  <si>
    <t>Q2 2022</t>
  </si>
  <si>
    <t>Q1 2022</t>
  </si>
  <si>
    <t>Q4 2021</t>
  </si>
  <si>
    <t>Q3 2021</t>
  </si>
  <si>
    <t>Q2 2021</t>
  </si>
  <si>
    <r>
      <t xml:space="preserve">Adjusted EBITDA margin </t>
    </r>
    <r>
      <rPr>
        <sz val="10"/>
        <color theme="0" tint="-0.34998626667073579"/>
        <rFont val="Arial"/>
        <family val="2"/>
        <charset val="186"/>
      </rPr>
      <t>APM</t>
    </r>
  </si>
  <si>
    <r>
      <t xml:space="preserve">Adjusted Net Profit </t>
    </r>
    <r>
      <rPr>
        <sz val="10"/>
        <color theme="0" tint="-0.34998626667073579"/>
        <rFont val="Arial"/>
        <family val="2"/>
        <charset val="186"/>
      </rPr>
      <t>APM</t>
    </r>
  </si>
  <si>
    <r>
      <t xml:space="preserve">Investments </t>
    </r>
    <r>
      <rPr>
        <sz val="10"/>
        <color theme="0" tint="-0.34998626667073579"/>
        <rFont val="Arial"/>
        <family val="2"/>
        <charset val="186"/>
      </rPr>
      <t>APM</t>
    </r>
  </si>
  <si>
    <t>30 Sep 2023</t>
  </si>
  <si>
    <t>30 Jun 2023</t>
  </si>
  <si>
    <t>31 Mar 2023</t>
  </si>
  <si>
    <t>31 Dec 2022</t>
  </si>
  <si>
    <t>30 Sep 2022</t>
  </si>
  <si>
    <t>30 Jun 2022</t>
  </si>
  <si>
    <t>31 Mar 2022</t>
  </si>
  <si>
    <t>31 Dec 2021</t>
  </si>
  <si>
    <t>30 Sep 2021</t>
  </si>
  <si>
    <r>
      <t xml:space="preserve">Net Debt </t>
    </r>
    <r>
      <rPr>
        <sz val="10"/>
        <color theme="0" tint="-0.34998626667073579"/>
        <rFont val="Arial"/>
        <family val="2"/>
        <charset val="186"/>
      </rPr>
      <t>APM</t>
    </r>
  </si>
  <si>
    <r>
      <t xml:space="preserve">Net Working Capital </t>
    </r>
    <r>
      <rPr>
        <sz val="10"/>
        <color theme="0" tint="-0.34998626667073579"/>
        <rFont val="Arial"/>
        <family val="2"/>
        <charset val="186"/>
      </rPr>
      <t>APM</t>
    </r>
  </si>
  <si>
    <r>
      <t xml:space="preserve">Capital Employed </t>
    </r>
    <r>
      <rPr>
        <sz val="10"/>
        <color theme="0" tint="-0.34998626667073579"/>
        <rFont val="Arial"/>
        <family val="2"/>
        <charset val="186"/>
      </rPr>
      <t>APM</t>
    </r>
  </si>
  <si>
    <r>
      <t xml:space="preserve">Net Debt/EBITDA LTM </t>
    </r>
    <r>
      <rPr>
        <sz val="10"/>
        <color theme="0" tint="-0.34998626667073579"/>
        <rFont val="Arial"/>
        <family val="2"/>
        <charset val="186"/>
      </rPr>
      <t>APM</t>
    </r>
  </si>
  <si>
    <r>
      <t xml:space="preserve">Net Debt/Adjusted EBITDA LTM </t>
    </r>
    <r>
      <rPr>
        <sz val="10"/>
        <color theme="0" tint="-0.34998626667073579"/>
        <rFont val="Arial"/>
        <family val="2"/>
        <charset val="186"/>
      </rPr>
      <t>APM</t>
    </r>
  </si>
  <si>
    <r>
      <t xml:space="preserve">FFO LTM/Net Debt </t>
    </r>
    <r>
      <rPr>
        <sz val="10"/>
        <color theme="0" tint="-0.34998626667073579"/>
        <rFont val="Arial"/>
        <family val="2"/>
        <charset val="186"/>
      </rPr>
      <t>APM</t>
    </r>
  </si>
  <si>
    <t xml:space="preserve">                - </t>
  </si>
  <si>
    <t>Early Development Pipeline</t>
  </si>
  <si>
    <t xml:space="preserve"> </t>
  </si>
  <si>
    <t>0.32</t>
  </si>
  <si>
    <t>0.27</t>
  </si>
  <si>
    <t>min.</t>
  </si>
  <si>
    <r>
      <t>42</t>
    </r>
    <r>
      <rPr>
        <sz val="10"/>
        <color theme="9"/>
        <rFont val="Arial"/>
        <family val="2"/>
        <charset val="186"/>
      </rPr>
      <t> </t>
    </r>
  </si>
  <si>
    <t>Key financial indicators of Green Capacities segment</t>
  </si>
  <si>
    <t>∆.%</t>
  </si>
  <si>
    <r>
      <t xml:space="preserve">Adjusted EBITDA </t>
    </r>
    <r>
      <rPr>
        <sz val="10"/>
        <color rgb="FFBCBCBC"/>
        <rFont val="Arial"/>
        <family val="2"/>
        <charset val="186"/>
      </rPr>
      <t>APM</t>
    </r>
  </si>
  <si>
    <r>
      <t xml:space="preserve">Adjusted EBIT </t>
    </r>
    <r>
      <rPr>
        <sz val="10"/>
        <color rgb="FFBCBCBC"/>
        <rFont val="Arial"/>
        <family val="2"/>
        <charset val="186"/>
      </rPr>
      <t>APM</t>
    </r>
  </si>
  <si>
    <r>
      <t xml:space="preserve">Operating profit (EBIT) </t>
    </r>
    <r>
      <rPr>
        <sz val="10"/>
        <color rgb="FFBCBCBC"/>
        <rFont val="Arial"/>
        <family val="2"/>
        <charset val="186"/>
      </rPr>
      <t>APM</t>
    </r>
  </si>
  <si>
    <r>
      <t xml:space="preserve">Investments </t>
    </r>
    <r>
      <rPr>
        <sz val="10"/>
        <color rgb="FFBCBCBC"/>
        <rFont val="Arial"/>
        <family val="2"/>
        <charset val="186"/>
      </rPr>
      <t>APM</t>
    </r>
  </si>
  <si>
    <r>
      <t xml:space="preserve">Adjusted EBITDA Margin </t>
    </r>
    <r>
      <rPr>
        <sz val="10"/>
        <color rgb="FFBCBCBC"/>
        <rFont val="Arial"/>
        <family val="2"/>
        <charset val="186"/>
      </rPr>
      <t>APM</t>
    </r>
  </si>
  <si>
    <t>∆. %</t>
  </si>
  <si>
    <t>PPE. intangible and right-of-use assets</t>
  </si>
  <si>
    <t>Key operating indicators of Green Capacities segment</t>
  </si>
  <si>
    <t>Hydro</t>
  </si>
  <si>
    <t xml:space="preserve">    Pumped-storage</t>
  </si>
  <si>
    <t xml:space="preserve">    Run-of-river</t>
  </si>
  <si>
    <t>Waste</t>
  </si>
  <si>
    <t>Biomass</t>
  </si>
  <si>
    <t xml:space="preserve"> Awarded / Contracted</t>
  </si>
  <si>
    <t xml:space="preserve">    Early Development Pipeline</t>
  </si>
  <si>
    <t>Onshore wind farms availability factor</t>
  </si>
  <si>
    <t>Onshore wind farms load factor</t>
  </si>
  <si>
    <t>Wind speed</t>
  </si>
  <si>
    <t>m/s</t>
  </si>
  <si>
    <t>Key financial indicators of Network segment</t>
  </si>
  <si>
    <t>Key regulatory indicators of Network segment</t>
  </si>
  <si>
    <r>
      <t>2024</t>
    </r>
    <r>
      <rPr>
        <b/>
        <vertAlign val="superscript"/>
        <sz val="10"/>
        <color rgb="FFFFFFFF"/>
        <rFont val="Arial"/>
        <family val="2"/>
        <charset val="186"/>
      </rPr>
      <t>1</t>
    </r>
  </si>
  <si>
    <r>
      <t>2023</t>
    </r>
    <r>
      <rPr>
        <b/>
        <vertAlign val="superscript"/>
        <sz val="10"/>
        <color rgb="FFFFFFFF"/>
        <rFont val="Arial"/>
        <family val="2"/>
        <charset val="186"/>
      </rPr>
      <t>1</t>
    </r>
  </si>
  <si>
    <t>Total</t>
  </si>
  <si>
    <t>RAB</t>
  </si>
  <si>
    <t>WACC (weighted average)</t>
  </si>
  <si>
    <t>0.94 pp</t>
  </si>
  <si>
    <t>D&amp;A (regulatory)</t>
  </si>
  <si>
    <t>Additional tariff component</t>
  </si>
  <si>
    <r>
      <t>Deferred part of investments covered by clients  and electricity equipment transfer</t>
    </r>
    <r>
      <rPr>
        <vertAlign val="superscript"/>
        <sz val="10"/>
        <color rgb="FF595959"/>
        <rFont val="Arial"/>
        <family val="2"/>
        <charset val="186"/>
      </rPr>
      <t>2</t>
    </r>
  </si>
  <si>
    <t>Electricity distribution</t>
  </si>
  <si>
    <t>WACC</t>
  </si>
  <si>
    <t>0.92 pp</t>
  </si>
  <si>
    <t>Natural gas distribution</t>
  </si>
  <si>
    <t>1.04 pp</t>
  </si>
  <si>
    <r>
      <rPr>
        <i/>
        <vertAlign val="superscript"/>
        <sz val="10"/>
        <color rgb="FF595959"/>
        <rFont val="Arial"/>
        <family val="2"/>
        <charset val="186"/>
      </rPr>
      <t>2</t>
    </r>
    <r>
      <rPr>
        <i/>
        <sz val="8"/>
        <color rgb="FF595959"/>
        <rFont val="Arial"/>
        <family val="2"/>
        <charset val="186"/>
      </rPr>
      <t xml:space="preserve"> Actual numbers from the Networks segment’s Statement of Profit or Loss for reporting period.</t>
    </r>
  </si>
  <si>
    <t>Key operating indicators of Networks segment</t>
  </si>
  <si>
    <t>Distribution network</t>
  </si>
  <si>
    <t>thousand km</t>
  </si>
  <si>
    <t>Number of customers</t>
  </si>
  <si>
    <t>thousand</t>
  </si>
  <si>
    <t>1,854</t>
  </si>
  <si>
    <t>1,851</t>
  </si>
  <si>
    <t xml:space="preserve">    of which prosumers and producers</t>
  </si>
  <si>
    <t xml:space="preserve">    admissible power of producers and prosumers</t>
  </si>
  <si>
    <t>MW</t>
  </si>
  <si>
    <t>1,173</t>
  </si>
  <si>
    <t>1,117</t>
  </si>
  <si>
    <t>Number of smart meters installed</t>
  </si>
  <si>
    <t>Electricity distributed</t>
  </si>
  <si>
    <t xml:space="preserve">    of which B2C</t>
  </si>
  <si>
    <t xml:space="preserve">    of which B2B </t>
  </si>
  <si>
    <t>Technological losses</t>
  </si>
  <si>
    <t>New Connection Points</t>
  </si>
  <si>
    <t>Connection Point Upgrades</t>
  </si>
  <si>
    <t>Admissible power of new connection points and upgrades</t>
  </si>
  <si>
    <t>Time to connect (average)</t>
  </si>
  <si>
    <t>c. d.</t>
  </si>
  <si>
    <t>Supply of Last Resort</t>
  </si>
  <si>
    <t>New connection points and upgrades</t>
  </si>
  <si>
    <t>Customer experience</t>
  </si>
  <si>
    <t>NPS (Transactional)</t>
  </si>
  <si>
    <t>Key financial indicators of Reserve Capacities segment</t>
  </si>
  <si>
    <t>PPE, intangible and right-of-use assets</t>
  </si>
  <si>
    <t>Key operating indicators of Reserve Capacities segment</t>
  </si>
  <si>
    <t>Electricity </t>
  </si>
  <si>
    <t>Installed electricity capacity </t>
  </si>
  <si>
    <t>MW </t>
  </si>
  <si>
    <t>1,055</t>
  </si>
  <si>
    <t>Isolated system operation services </t>
  </si>
  <si>
    <r>
      <t>Availability factor</t>
    </r>
    <r>
      <rPr>
        <vertAlign val="superscript"/>
        <sz val="10"/>
        <color rgb="FF595959"/>
        <rFont val="Arial"/>
        <family val="2"/>
        <charset val="186"/>
      </rPr>
      <t>1</t>
    </r>
  </si>
  <si>
    <t>0.0 pp</t>
  </si>
  <si>
    <t>Load factor</t>
  </si>
  <si>
    <t>Key regulatory indicators of Reserve Capacities segment</t>
  </si>
  <si>
    <t>CCGT</t>
  </si>
  <si>
    <t>Units 7 and 8</t>
  </si>
  <si>
    <r>
      <rPr>
        <i/>
        <vertAlign val="superscript"/>
        <sz val="10"/>
        <color rgb="FF595959"/>
        <rFont val="Arial"/>
        <family val="2"/>
        <charset val="186"/>
      </rPr>
      <t>1</t>
    </r>
    <r>
      <rPr>
        <i/>
        <sz val="8"/>
        <color rgb="FF595959"/>
        <rFont val="Arial"/>
        <family val="2"/>
        <charset val="186"/>
      </rPr>
      <t xml:space="preserve">Numbers approved and published by the regulator (NERC). </t>
    </r>
  </si>
  <si>
    <t>Key financial indicators of Customers &amp; Solutions segment</t>
  </si>
  <si>
    <t>Key operating indicators of Customers &amp; Solutions segment</t>
  </si>
  <si>
    <t>m</t>
  </si>
  <si>
    <t>EV charging points</t>
  </si>
  <si>
    <t>Units</t>
  </si>
  <si>
    <t>(0.0)</t>
  </si>
  <si>
    <t xml:space="preserve">Gas inventory </t>
  </si>
  <si>
    <t>Latvia</t>
  </si>
  <si>
    <t>Estonia</t>
  </si>
  <si>
    <t>0.00</t>
  </si>
  <si>
    <t>Poland</t>
  </si>
  <si>
    <t>Total retail</t>
  </si>
  <si>
    <t>of which B2C</t>
  </si>
  <si>
    <t xml:space="preserve">    of which B2B</t>
  </si>
  <si>
    <t>Finland</t>
  </si>
  <si>
    <t>of which B2B </t>
  </si>
  <si>
    <t>Wholesale market</t>
  </si>
  <si>
    <t>NPS (B2C - Transactional)</t>
  </si>
  <si>
    <t>NPS (B2B - Transactional)</t>
  </si>
  <si>
    <r>
      <t>Consolidated statement of financial position</t>
    </r>
    <r>
      <rPr>
        <sz val="10"/>
        <color rgb="FF172E62"/>
        <rFont val="Arial"/>
        <family val="2"/>
        <charset val="186"/>
      </rPr>
      <t>, EURm</t>
    </r>
  </si>
  <si>
    <t>Assets</t>
  </si>
  <si>
    <t>Intangible assets</t>
  </si>
  <si>
    <t>Property, plant and equipment</t>
  </si>
  <si>
    <t>Right-of-use assets</t>
  </si>
  <si>
    <t>Prepayments for non-current assets</t>
  </si>
  <si>
    <t>Investment property</t>
  </si>
  <si>
    <t>Non-current receivables</t>
  </si>
  <si>
    <t>Other financial assets</t>
  </si>
  <si>
    <t>Other non-current assets</t>
  </si>
  <si>
    <t>Deferred tax assets</t>
  </si>
  <si>
    <t>Inventories</t>
  </si>
  <si>
    <t>Prepayments and deferred expenses</t>
  </si>
  <si>
    <t>Trade receivables</t>
  </si>
  <si>
    <t>Other receivables</t>
  </si>
  <si>
    <t>Other current assets</t>
  </si>
  <si>
    <t>Prepaid income tax</t>
  </si>
  <si>
    <t>Cash and cash equivalents</t>
  </si>
  <si>
    <t>Assets held for sale</t>
  </si>
  <si>
    <t>Current assets</t>
  </si>
  <si>
    <t>Equity and liabilities</t>
  </si>
  <si>
    <t>Share capital</t>
  </si>
  <si>
    <t>Reserves</t>
  </si>
  <si>
    <t>Retained earnings</t>
  </si>
  <si>
    <t>Equity attributable to shareholders in AB “Ignitis grupė”</t>
  </si>
  <si>
    <t>Non-controlling interests</t>
  </si>
  <si>
    <t>Non-current loans and bonds</t>
  </si>
  <si>
    <t>Non-current lease liabilities</t>
  </si>
  <si>
    <t>Provisions</t>
  </si>
  <si>
    <t>Other non-current liabilities</t>
  </si>
  <si>
    <t>Non-current liabilities</t>
  </si>
  <si>
    <t>Loans</t>
  </si>
  <si>
    <t>Trade payables</t>
  </si>
  <si>
    <t>Advances received</t>
  </si>
  <si>
    <t>Income tax payable</t>
  </si>
  <si>
    <t>Other current liabilities</t>
  </si>
  <si>
    <t>Current liabilities</t>
  </si>
  <si>
    <t>Total liabilities</t>
  </si>
  <si>
    <t>Total equity and liabilities</t>
  </si>
  <si>
    <r>
      <t>Condensed consolidated statement of profit or loss</t>
    </r>
    <r>
      <rPr>
        <sz val="10"/>
        <color rgb="FF172E62"/>
        <rFont val="Arial"/>
        <family val="2"/>
        <charset val="186"/>
      </rPr>
      <t>, EURm</t>
    </r>
  </si>
  <si>
    <t>Revenue from contracts with customers</t>
  </si>
  <si>
    <t>Other income</t>
  </si>
  <si>
    <t>Total expenses</t>
  </si>
  <si>
    <t>EBITDA</t>
  </si>
  <si>
    <t>Depreciation and amortisation</t>
  </si>
  <si>
    <t>Write-offs, revaluation and impairment losses of property, plant and equipment and intangible assets</t>
  </si>
  <si>
    <t>Operating profit (EBIT)</t>
  </si>
  <si>
    <t>Finance income</t>
  </si>
  <si>
    <t>Finance expenses</t>
  </si>
  <si>
    <t>Profit (loss) before tax</t>
  </si>
  <si>
    <t>Attributable to:</t>
  </si>
  <si>
    <t>Shareholders in AB “Ignitis grupė”</t>
  </si>
  <si>
    <t>Non-controlling interest</t>
  </si>
  <si>
    <t>Basic and diluted earnings per share (EUR)</t>
  </si>
  <si>
    <t>Weighted average number of shares</t>
  </si>
  <si>
    <t>Change in actuarial assumptions</t>
  </si>
  <si>
    <t>Items that will not be reclassified to profit or loss in subsequent periods (net of tax), total</t>
  </si>
  <si>
    <t>Cash flow hedges – effective portion of change in fair value</t>
  </si>
  <si>
    <t>Cash flow hedges – reclassified to profit or loss</t>
  </si>
  <si>
    <t>Foreign operations – foreign currency translation differences</t>
  </si>
  <si>
    <r>
      <t>Consolidated statement of cash flows</t>
    </r>
    <r>
      <rPr>
        <sz val="10"/>
        <color rgb="FF172E62"/>
        <rFont val="Arial"/>
        <family val="2"/>
        <charset val="186"/>
      </rPr>
      <t>, EURm</t>
    </r>
  </si>
  <si>
    <t>Adjustments for:</t>
  </si>
  <si>
    <t>Depreciation and amortisation expenses</t>
  </si>
  <si>
    <t>Depreciation and amortisation of grants</t>
  </si>
  <si>
    <t>Fair value changes of derivatives</t>
  </si>
  <si>
    <t>Impairment/(reversal of impairment) of financial assets</t>
  </si>
  <si>
    <t>Income tax expenses/(benefit)</t>
  </si>
  <si>
    <t>Increase/(decrease) in provisions</t>
  </si>
  <si>
    <t>Inventory write-off to net realizable value/(reversal)</t>
  </si>
  <si>
    <t>Loss/(gain) on disposal/write-off of assets held for sale and property, plant and equipment</t>
  </si>
  <si>
    <t>Interest income</t>
  </si>
  <si>
    <t>Interest expenses</t>
  </si>
  <si>
    <t xml:space="preserve">Other expenses/(income) of financing activities </t>
  </si>
  <si>
    <t>Changes in working capital:</t>
  </si>
  <si>
    <t>Increase/(decrease) in trade payables, deferred income, advances received, other non-current and current liabilities</t>
  </si>
  <si>
    <t>Income tax (paid)/received</t>
  </si>
  <si>
    <t>Net cash flows from operating activities</t>
  </si>
  <si>
    <t>Acquisition of property, plant and equipment and intangible assets</t>
  </si>
  <si>
    <t>Proceeds from sale of property, plant and equipment, assets held for sale and intangible assets</t>
  </si>
  <si>
    <t xml:space="preserve">Acquisition of subsidiaries, net of cash acquired </t>
  </si>
  <si>
    <t>Loans granted</t>
  </si>
  <si>
    <t>Finance lease payments received</t>
  </si>
  <si>
    <t>(Increase)/decrease of deposits</t>
  </si>
  <si>
    <t>Net cash flows from investing activities</t>
  </si>
  <si>
    <t>Loans received</t>
  </si>
  <si>
    <t>Repayments of loans</t>
  </si>
  <si>
    <t>Overdrafts net change</t>
  </si>
  <si>
    <t>Lease payments</t>
  </si>
  <si>
    <t>Net cash flows from financing activities</t>
  </si>
  <si>
    <t>Energy source</t>
  </si>
  <si>
    <t>Ignitis grupe ownership
share, %</t>
  </si>
  <si>
    <t>Financial consolidation</t>
  </si>
  <si>
    <t>Country</t>
  </si>
  <si>
    <t>COD / Expected COD</t>
  </si>
  <si>
    <t>Installed
capacity, MW</t>
  </si>
  <si>
    <t>Electricity generation, GWh¹</t>
  </si>
  <si>
    <r>
      <t>Load factor,%</t>
    </r>
    <r>
      <rPr>
        <b/>
        <vertAlign val="superscript"/>
        <sz val="10"/>
        <color rgb="FFFFFFFF"/>
        <rFont val="Arial"/>
        <family val="2"/>
        <charset val="186"/>
      </rPr>
      <t>2</t>
    </r>
  </si>
  <si>
    <t>Revenue model</t>
  </si>
  <si>
    <t>Proportion of
secured revenue</t>
  </si>
  <si>
    <t>Construction CAPEX, mEur</t>
  </si>
  <si>
    <t>Onshore Wind</t>
  </si>
  <si>
    <t>Full</t>
  </si>
  <si>
    <t>2010</t>
  </si>
  <si>
    <t>PPA</t>
  </si>
  <si>
    <t>Véjo Vatas</t>
  </si>
  <si>
    <t>2011</t>
  </si>
  <si>
    <t>Tuuleenergia</t>
  </si>
  <si>
    <t>2013-2014</t>
  </si>
  <si>
    <t xml:space="preserve"> PPA / 
FiP for 12 MW</t>
  </si>
  <si>
    <t>Eurakras</t>
  </si>
  <si>
    <t>2016</t>
  </si>
  <si>
    <t xml:space="preserve"> PPA</t>
  </si>
  <si>
    <t>Pomerania</t>
  </si>
  <si>
    <t>CfD</t>
  </si>
  <si>
    <t>28-32</t>
  </si>
  <si>
    <t>Total operating wind and solar farms</t>
  </si>
  <si>
    <t>Silesia II</t>
  </si>
  <si>
    <t>CfD / PPA</t>
  </si>
  <si>
    <t>Polish solar portfolio</t>
  </si>
  <si>
    <t>Tauragė solar project I</t>
  </si>
  <si>
    <t>Merchant</t>
  </si>
  <si>
    <t>Kelmė WF I</t>
  </si>
  <si>
    <t>Kelmė WF II</t>
  </si>
  <si>
    <t>Latvian solar portfolio I</t>
  </si>
  <si>
    <t>Lithuanian offshore WF</t>
  </si>
  <si>
    <t>Not disclosed</t>
  </si>
  <si>
    <t>Total wind and solar farms under construction</t>
  </si>
  <si>
    <r>
      <rPr>
        <i/>
        <vertAlign val="superscript"/>
        <sz val="8"/>
        <color rgb="FF595959"/>
        <rFont val="Arial"/>
        <family val="2"/>
        <charset val="186"/>
      </rPr>
      <t>3</t>
    </r>
    <r>
      <rPr>
        <i/>
        <sz val="8"/>
        <color rgb="FF595959"/>
        <rFont val="Arial"/>
        <family val="2"/>
        <charset val="186"/>
      </rPr>
      <t xml:space="preserve"> Last 12-months for operational and expected long-term average for under construction and operating in full capacity for less than full year</t>
    </r>
  </si>
  <si>
    <r>
      <rPr>
        <i/>
        <vertAlign val="superscript"/>
        <sz val="8"/>
        <color rgb="FF595959"/>
        <rFont val="Arial"/>
        <family val="2"/>
        <charset val="186"/>
      </rPr>
      <t>4</t>
    </r>
    <r>
      <rPr>
        <i/>
        <sz val="8"/>
        <color rgb="FF595959"/>
        <rFont val="Arial"/>
        <family val="2"/>
        <charset val="186"/>
      </rPr>
      <t xml:space="preserve">  In 2023 Mažeikiai WF load factor was estimated only for the period after COD (in August 2023).</t>
    </r>
  </si>
  <si>
    <r>
      <rPr>
        <i/>
        <vertAlign val="superscript"/>
        <sz val="8"/>
        <color rgb="FF595959"/>
        <rFont val="Arial"/>
        <family val="2"/>
        <charset val="186"/>
      </rPr>
      <t>5</t>
    </r>
    <r>
      <rPr>
        <i/>
        <sz val="8"/>
        <color rgb="FF595959"/>
        <rFont val="Arial"/>
        <family val="2"/>
        <charset val="186"/>
      </rPr>
      <t xml:space="preserve">  In 2024 Silesia I WF load factor was estimated only for the period after COD (in March 2024).</t>
    </r>
  </si>
  <si>
    <t>Commercial activity²</t>
  </si>
  <si>
    <t>Regulated acitivity</t>
  </si>
  <si>
    <t>COD</t>
  </si>
  <si>
    <t>Major overhaul/ lifetime extension</t>
  </si>
  <si>
    <t>Electricity generation, GWh</t>
  </si>
  <si>
    <t>Load factor,%</t>
  </si>
  <si>
    <t>RAB, mEur</t>
  </si>
  <si>
    <t>WACC, %</t>
  </si>
  <si>
    <t>D&amp;A regulatory, mEur</t>
  </si>
  <si>
    <t>Kruonis PSHP</t>
  </si>
  <si>
    <t>Hydro Pumped-Storage</t>
  </si>
  <si>
    <t>1992-1998¹</t>
  </si>
  <si>
    <t>Kaunas HPP</t>
  </si>
  <si>
    <t>Total operating hydro units</t>
  </si>
  <si>
    <t>Kruonis PSHP expansion</t>
  </si>
  <si>
    <t>Total hydro units under construction</t>
  </si>
  <si>
    <r>
      <rPr>
        <vertAlign val="superscript"/>
        <sz val="8"/>
        <color rgb="FF595959"/>
        <rFont val="Arial"/>
        <family val="2"/>
        <charset val="186"/>
      </rPr>
      <t>2</t>
    </r>
    <r>
      <rPr>
        <i/>
        <sz val="8"/>
        <color rgb="FF595959"/>
        <rFont val="Arial"/>
        <family val="2"/>
        <charset val="186"/>
      </rPr>
      <t xml:space="preserve"> Quarterly average x4 since the beginning of 2022 as Hydro commercial activity was affected by extreme changes in the market.</t>
    </r>
  </si>
  <si>
    <t>Installed electricity
capacity, MW</t>
  </si>
  <si>
    <t>Installed heat capacity, MW</t>
  </si>
  <si>
    <t xml:space="preserve">Electricity generation, GWh¹ </t>
  </si>
  <si>
    <t xml:space="preserve">Heat generation, GWh¹ </t>
  </si>
  <si>
    <t>Waste incineration amount, t¹</t>
  </si>
  <si>
    <t>Biofuel volumes, GWh¹</t>
  </si>
  <si>
    <t xml:space="preserve">COGS and OPEX, mEur¹ </t>
  </si>
  <si>
    <t>Kaunas CHP</t>
  </si>
  <si>
    <t>Q3 2020</t>
  </si>
  <si>
    <t>Vilnius CHP WtE unit</t>
  </si>
  <si>
    <t>Q1 2021</t>
  </si>
  <si>
    <t>Elektrėnai biomass boiler</t>
  </si>
  <si>
    <t>Total operational</t>
  </si>
  <si>
    <t>Waste/Bio</t>
  </si>
  <si>
    <t>Q2 2024</t>
  </si>
  <si>
    <t>¹ Historical quarterly average for operational and expected long-term average for under construction</t>
  </si>
  <si>
    <r>
      <t>Volumes hedged</t>
    </r>
    <r>
      <rPr>
        <vertAlign val="superscript"/>
        <sz val="10"/>
        <color rgb="FF595959"/>
        <rFont val="Arial"/>
        <family val="2"/>
        <charset val="186"/>
      </rPr>
      <t>2,3</t>
    </r>
    <r>
      <rPr>
        <sz val="10"/>
        <color rgb="FF595959"/>
        <rFont val="Arial"/>
        <family val="2"/>
        <charset val="186"/>
      </rPr>
      <t xml:space="preserve"> (%)</t>
    </r>
  </si>
  <si>
    <r>
      <t>Hedge price</t>
    </r>
    <r>
      <rPr>
        <vertAlign val="superscript"/>
        <sz val="10"/>
        <color rgb="FF595959"/>
        <rFont val="Arial"/>
        <family val="2"/>
        <charset val="186"/>
      </rPr>
      <t>4</t>
    </r>
    <r>
      <rPr>
        <sz val="10"/>
        <color rgb="FF595959"/>
        <rFont val="Arial"/>
        <family val="2"/>
        <charset val="186"/>
      </rPr>
      <t xml:space="preserve"> (EUR/MWh)</t>
    </r>
  </si>
  <si>
    <t>¹ Hedging levels are provided until the end of the strategic period.</t>
  </si>
  <si>
    <r>
      <rPr>
        <i/>
        <vertAlign val="superscript"/>
        <sz val="8"/>
        <color rgb="FF595959"/>
        <rFont val="Arial"/>
        <family val="2"/>
        <charset val="186"/>
      </rPr>
      <t>2</t>
    </r>
    <r>
      <rPr>
        <i/>
        <sz val="8"/>
        <color rgb="FF595959"/>
        <rFont val="Arial"/>
        <family val="2"/>
        <charset val="186"/>
      </rPr>
      <t xml:space="preserve"> Generation Portfolio includes the total electricity generation capacity of Secured capacity projects, except Kruonis PSHP as well as units 7, 8 and CCGT at Elektrėnai Complex. </t>
    </r>
  </si>
  <si>
    <r>
      <rPr>
        <i/>
        <vertAlign val="superscript"/>
        <sz val="8"/>
        <color rgb="FF595959"/>
        <rFont val="Arial"/>
        <family val="2"/>
        <charset val="186"/>
      </rPr>
      <t>3</t>
    </r>
    <r>
      <rPr>
        <i/>
        <sz val="8"/>
        <color rgb="FF595959"/>
        <rFont val="Arial"/>
        <family val="2"/>
        <charset val="186"/>
      </rPr>
      <t xml:space="preserve"> Some of the PPAs are internal, the graph above illustrates the Green Generation segment’s outlook (generated volumes).</t>
    </r>
  </si>
  <si>
    <r>
      <rPr>
        <i/>
        <vertAlign val="superscript"/>
        <sz val="8"/>
        <color rgb="FF595959"/>
        <rFont val="Arial"/>
        <family val="2"/>
        <charset val="186"/>
      </rPr>
      <t>4</t>
    </r>
    <r>
      <rPr>
        <i/>
        <sz val="8"/>
        <color rgb="FF595959"/>
        <rFont val="Arial"/>
        <family val="2"/>
        <charset val="186"/>
      </rPr>
      <t xml:space="preserve"> Most PPA contracts are base load, therefore, actual effective hedge price can differ from the price in the contract, due to profile effect.</t>
    </r>
  </si>
  <si>
    <t>Commercial activity¹</t>
  </si>
  <si>
    <t>Installed
capacity, 
MW</t>
  </si>
  <si>
    <t>Load factor,
%</t>
  </si>
  <si>
    <t>Gross margin, Eur/MWh</t>
  </si>
  <si>
    <t>Gross profit, mEur</t>
  </si>
  <si>
    <t>OPEX, 
mEur</t>
  </si>
  <si>
    <t>RAB, 
mEur</t>
  </si>
  <si>
    <t>WACC, 
%</t>
  </si>
  <si>
    <t>Gas</t>
  </si>
  <si>
    <t>7-8 EC Units</t>
  </si>
  <si>
    <t>2003-2009</t>
  </si>
  <si>
    <r>
      <rPr>
        <sz val="8"/>
        <color rgb="FF595959"/>
        <rFont val="Arial"/>
        <family val="2"/>
        <charset val="186"/>
      </rPr>
      <t>¹</t>
    </r>
    <r>
      <rPr>
        <i/>
        <sz val="8"/>
        <color rgb="FF595959"/>
        <rFont val="Arial"/>
        <family val="2"/>
        <charset val="186"/>
      </rPr>
      <t xml:space="preserve"> Quarterly average x4 since the beginning of 2022 as CCGT commercial activity was affected by extreme changes in the market.</t>
    </r>
  </si>
  <si>
    <t>YTD 2024</t>
  </si>
  <si>
    <t>FY 2023</t>
  </si>
  <si>
    <t>FY 2022</t>
  </si>
  <si>
    <t>FY 2021</t>
  </si>
  <si>
    <t>FY 2020</t>
  </si>
  <si>
    <t>FY 2019</t>
  </si>
  <si>
    <t>Q4 2020</t>
  </si>
  <si>
    <t>Q2 2020</t>
  </si>
  <si>
    <t>Q1 2020</t>
  </si>
  <si>
    <t>Q4 2019</t>
  </si>
  <si>
    <t>Q3 2019</t>
  </si>
  <si>
    <t>Q2 2019</t>
  </si>
  <si>
    <t>Q1 2019</t>
  </si>
  <si>
    <t>Silesia I</t>
  </si>
  <si>
    <r>
      <t>Load factor</t>
    </r>
    <r>
      <rPr>
        <b/>
        <vertAlign val="superscript"/>
        <sz val="10"/>
        <color rgb="FF595959"/>
        <rFont val="Arial"/>
        <family val="2"/>
        <charset val="186"/>
      </rPr>
      <t>1</t>
    </r>
    <r>
      <rPr>
        <b/>
        <sz val="10"/>
        <color rgb="FF595959"/>
        <rFont val="Arial"/>
        <family val="2"/>
        <charset val="186"/>
      </rPr>
      <t>,%</t>
    </r>
  </si>
  <si>
    <r>
      <t>Total</t>
    </r>
    <r>
      <rPr>
        <b/>
        <vertAlign val="superscript"/>
        <sz val="10"/>
        <color rgb="FF595959"/>
        <rFont val="Arial"/>
        <family val="2"/>
        <charset val="186"/>
      </rPr>
      <t>1</t>
    </r>
  </si>
  <si>
    <t>OPEX kEur/MW</t>
  </si>
  <si>
    <t>Mažeikiai</t>
  </si>
  <si>
    <t>Commercial acitivity</t>
  </si>
  <si>
    <t>Regulated activity</t>
  </si>
  <si>
    <r>
      <t>RAB, mEur</t>
    </r>
    <r>
      <rPr>
        <b/>
        <vertAlign val="superscript"/>
        <sz val="10"/>
        <color rgb="FF595959"/>
        <rFont val="Arial"/>
        <family val="2"/>
        <charset val="186"/>
      </rPr>
      <t>1</t>
    </r>
  </si>
  <si>
    <t>14.7</t>
  </si>
  <si>
    <r>
      <t>16.5</t>
    </r>
    <r>
      <rPr>
        <vertAlign val="superscript"/>
        <sz val="10"/>
        <color rgb="FF595959"/>
        <rFont val="Arial"/>
        <family val="2"/>
        <charset val="186"/>
      </rPr>
      <t>2</t>
    </r>
  </si>
  <si>
    <r>
      <t>16.7</t>
    </r>
    <r>
      <rPr>
        <vertAlign val="superscript"/>
        <sz val="10"/>
        <color rgb="FF595959"/>
        <rFont val="Arial"/>
        <family val="2"/>
        <charset val="186"/>
      </rPr>
      <t>2</t>
    </r>
  </si>
  <si>
    <r>
      <t>WACC, %</t>
    </r>
    <r>
      <rPr>
        <b/>
        <vertAlign val="superscript"/>
        <sz val="10"/>
        <color rgb="FF595959"/>
        <rFont val="Arial"/>
        <family val="2"/>
        <charset val="186"/>
      </rPr>
      <t>1</t>
    </r>
  </si>
  <si>
    <t>3.50%</t>
  </si>
  <si>
    <t>5.07%</t>
  </si>
  <si>
    <t>5.00%</t>
  </si>
  <si>
    <r>
      <t>D&amp;A regulatory, mEur</t>
    </r>
    <r>
      <rPr>
        <b/>
        <vertAlign val="superscript"/>
        <sz val="10"/>
        <color rgb="FF595959"/>
        <rFont val="Arial"/>
        <family val="2"/>
        <charset val="186"/>
      </rPr>
      <t>1</t>
    </r>
  </si>
  <si>
    <r>
      <rPr>
        <vertAlign val="superscript"/>
        <sz val="8"/>
        <color rgb="FF595959"/>
        <rFont val="Arial"/>
        <family val="2"/>
        <charset val="186"/>
      </rPr>
      <t>1</t>
    </r>
    <r>
      <rPr>
        <sz val="8"/>
        <color rgb="FF595959"/>
        <rFont val="Arial"/>
        <family val="2"/>
        <charset val="186"/>
      </rPr>
      <t xml:space="preserve"> </t>
    </r>
    <r>
      <rPr>
        <i/>
        <sz val="8"/>
        <color rgb="FF595959"/>
        <rFont val="Arial"/>
        <family val="2"/>
        <charset val="186"/>
      </rPr>
      <t>2022 numbers approved and published by NERC. Additionally, 2020 and 2021 numbers were adjusted as to actual services provided.</t>
    </r>
  </si>
  <si>
    <r>
      <rPr>
        <i/>
        <vertAlign val="superscript"/>
        <sz val="8"/>
        <color rgb="FF595959"/>
        <rFont val="Arial"/>
        <family val="2"/>
        <charset val="186"/>
      </rPr>
      <t>2</t>
    </r>
    <r>
      <rPr>
        <i/>
        <sz val="8"/>
        <color rgb="FF595959"/>
        <rFont val="Arial"/>
        <family val="2"/>
        <charset val="186"/>
      </rPr>
      <t xml:space="preserve"> The regulator has halved the RAB of the secondary power reserve since 2021 but allowed to keep half of the profit earned from electricity sales from activities of the secondary power reserve.</t>
    </r>
  </si>
  <si>
    <t>Electricity net generation, GWh</t>
  </si>
  <si>
    <t>Vilnius CHP biomass unit</t>
  </si>
  <si>
    <t>Heat generation, GWh</t>
  </si>
  <si>
    <t>Waste incineration amount, t (thous.)</t>
  </si>
  <si>
    <t>COGS and OPEX, mEur</t>
  </si>
  <si>
    <r>
      <t>Kaunas CHP</t>
    </r>
    <r>
      <rPr>
        <vertAlign val="superscript"/>
        <sz val="10"/>
        <color rgb="FF595959"/>
        <rFont val="Arial"/>
        <family val="2"/>
        <charset val="186"/>
      </rPr>
      <t>1</t>
    </r>
  </si>
  <si>
    <t>Vilnius CHP</t>
  </si>
  <si>
    <r>
      <rPr>
        <i/>
        <vertAlign val="superscript"/>
        <sz val="8"/>
        <color rgb="FF595959"/>
        <rFont val="Arial"/>
        <family val="2"/>
        <charset val="186"/>
      </rPr>
      <t>1</t>
    </r>
    <r>
      <rPr>
        <i/>
        <sz val="8"/>
        <color rgb="FF595959"/>
        <rFont val="Arial"/>
        <family val="2"/>
        <charset val="186"/>
      </rPr>
      <t xml:space="preserve"> Kaunas CHP result for FY 2021 was corrected compared to Fact sheet provided together with 2021 Ignitis Group Annual report due to audit corrections for Kaunas CHP.</t>
    </r>
  </si>
  <si>
    <r>
      <t>FY 2020</t>
    </r>
    <r>
      <rPr>
        <b/>
        <vertAlign val="superscript"/>
        <sz val="10"/>
        <color rgb="FFFFFFFF"/>
        <rFont val="Arial"/>
        <family val="2"/>
        <charset val="186"/>
      </rPr>
      <t>1</t>
    </r>
  </si>
  <si>
    <t>CCGT commercial</t>
  </si>
  <si>
    <t>Gross profit, mEUR</t>
  </si>
  <si>
    <t>Gross margin. Eur/MWh</t>
  </si>
  <si>
    <t>OPEX mEur</t>
  </si>
  <si>
    <r>
      <rPr>
        <i/>
        <vertAlign val="superscript"/>
        <sz val="8"/>
        <color rgb="FF595959"/>
        <rFont val="Arial"/>
        <family val="2"/>
        <charset val="186"/>
      </rPr>
      <t>1</t>
    </r>
    <r>
      <rPr>
        <i/>
        <sz val="8"/>
        <color rgb="FF595959"/>
        <rFont val="Arial"/>
        <family val="2"/>
        <charset val="186"/>
      </rPr>
      <t xml:space="preserve"> Due to change in accounting policy and reclassifications, expenses were adjusted retrospectively for the year 2020 (for more information, see Consolidated annual report and financial statements ‘Annual results’ section 'Significant changes in reporting period of 2021).</t>
    </r>
  </si>
  <si>
    <r>
      <t>2022</t>
    </r>
    <r>
      <rPr>
        <b/>
        <vertAlign val="superscript"/>
        <sz val="10"/>
        <color rgb="FFFFFFFF"/>
        <rFont val="Arial"/>
        <family val="2"/>
        <charset val="186"/>
      </rPr>
      <t>4</t>
    </r>
  </si>
  <si>
    <r>
      <t>Q3 2022</t>
    </r>
    <r>
      <rPr>
        <b/>
        <vertAlign val="superscript"/>
        <sz val="10"/>
        <color rgb="FFFFFFFF"/>
        <rFont val="Arial"/>
        <family val="2"/>
        <charset val="186"/>
      </rPr>
      <t>4</t>
    </r>
  </si>
  <si>
    <r>
      <t>Electricity spot price</t>
    </r>
    <r>
      <rPr>
        <vertAlign val="superscript"/>
        <sz val="10"/>
        <color rgb="FF595959"/>
        <rFont val="Arial"/>
        <family val="2"/>
        <charset val="186"/>
      </rPr>
      <t>1</t>
    </r>
    <r>
      <rPr>
        <sz val="10"/>
        <color rgb="FF595959"/>
        <rFont val="Arial"/>
        <family val="2"/>
        <charset val="186"/>
      </rPr>
      <t>:</t>
    </r>
  </si>
  <si>
    <t>€/MWh</t>
  </si>
  <si>
    <r>
      <t>Gas market price</t>
    </r>
    <r>
      <rPr>
        <vertAlign val="superscript"/>
        <sz val="10"/>
        <color rgb="FF595959"/>
        <rFont val="Arial"/>
        <family val="2"/>
        <charset val="186"/>
      </rPr>
      <t>2</t>
    </r>
  </si>
  <si>
    <t>Gate fee of waste incineration</t>
  </si>
  <si>
    <t>Vilnius district</t>
  </si>
  <si>
    <t>€/ton</t>
  </si>
  <si>
    <t>Kaunas district</t>
  </si>
  <si>
    <r>
      <t>Heat price</t>
    </r>
    <r>
      <rPr>
        <vertAlign val="superscript"/>
        <sz val="10"/>
        <color rgb="FF595959"/>
        <rFont val="Arial"/>
        <family val="2"/>
        <charset val="186"/>
      </rPr>
      <t>3</t>
    </r>
  </si>
  <si>
    <t>Vilnius region</t>
  </si>
  <si>
    <t>Kaunas region</t>
  </si>
  <si>
    <r>
      <t>Biofuel market price</t>
    </r>
    <r>
      <rPr>
        <vertAlign val="superscript"/>
        <sz val="10"/>
        <color rgb="FF595959"/>
        <rFont val="Arial"/>
        <family val="2"/>
        <charset val="186"/>
      </rPr>
      <t>4</t>
    </r>
  </si>
  <si>
    <r>
      <t>33.1</t>
    </r>
    <r>
      <rPr>
        <vertAlign val="superscript"/>
        <sz val="10"/>
        <color rgb="FF595959"/>
        <rFont val="Arial"/>
        <family val="2"/>
        <charset val="186"/>
      </rPr>
      <t>5</t>
    </r>
  </si>
  <si>
    <r>
      <rPr>
        <i/>
        <vertAlign val="superscript"/>
        <sz val="8"/>
        <color rgb="FF595959"/>
        <rFont val="Arial"/>
        <family val="2"/>
        <charset val="186"/>
      </rPr>
      <t>1</t>
    </r>
    <r>
      <rPr>
        <i/>
        <sz val="8"/>
        <color rgb="FF595959"/>
        <rFont val="Arial"/>
        <family val="2"/>
        <charset val="186"/>
      </rPr>
      <t xml:space="preserve"> Nordpool. Lithuania, Latvia, Estonia and Finland electricity prices are estimated using monthly average, Poland electricity prices are estimated using hourly average.</t>
    </r>
  </si>
  <si>
    <r>
      <rPr>
        <i/>
        <vertAlign val="superscript"/>
        <sz val="8"/>
        <color rgb="FF595959"/>
        <rFont val="Arial"/>
        <family val="2"/>
        <charset val="186"/>
      </rPr>
      <t>2</t>
    </r>
    <r>
      <rPr>
        <i/>
        <sz val="8"/>
        <color rgb="FF595959"/>
        <rFont val="Arial"/>
        <family val="2"/>
        <charset val="186"/>
      </rPr>
      <t xml:space="preserve"> GSPL Argus.</t>
    </r>
  </si>
  <si>
    <r>
      <rPr>
        <i/>
        <vertAlign val="superscript"/>
        <sz val="8"/>
        <color rgb="FF595959"/>
        <rFont val="Arial"/>
        <family val="2"/>
        <charset val="186"/>
      </rPr>
      <t>3</t>
    </r>
    <r>
      <rPr>
        <i/>
        <sz val="8"/>
        <color rgb="FF595959"/>
        <rFont val="Arial"/>
        <family val="2"/>
        <charset val="186"/>
      </rPr>
      <t xml:space="preserve"> Baltpool.</t>
    </r>
  </si>
  <si>
    <r>
      <rPr>
        <i/>
        <vertAlign val="superscript"/>
        <sz val="8"/>
        <color rgb="FF595959"/>
        <rFont val="Arial"/>
        <family val="2"/>
        <charset val="186"/>
      </rPr>
      <t>4</t>
    </r>
    <r>
      <rPr>
        <i/>
        <sz val="8"/>
        <color rgb="FF595959"/>
        <rFont val="Arial"/>
        <family val="2"/>
        <charset val="186"/>
      </rPr>
      <t xml:space="preserve"> National Energy Regulator Council provided biofuel market prices only for Jan-Aug, therefore starting from Q4 2022 Baltpool database is used.</t>
    </r>
  </si>
  <si>
    <t>Certain financial and statistical information contained in this Document is subject to rounding adjustments. Accordingly, any discrepancies between the totals and the sums of the amounts listed are due to rounding. Certain financial information and operating data relating to the Ignitis Group contained in this Document has not been audited and in some cases is based on management information and estimates and is subject to change. This Document may also include certain non-IFRS measures (e.g., Alternative Performance Measures, available at https://ignitisgrupe.lt/en/reports-and-presentations), which have not been subject to a financial audit for any period. Ignitis Group interim financial and operational data may not be representative of its data for the full year.</t>
  </si>
  <si>
    <t>30 Jun 2024</t>
  </si>
  <si>
    <t>6M 2024</t>
  </si>
  <si>
    <t>6M 2023</t>
  </si>
  <si>
    <t xml:space="preserve">6M 2024 </t>
  </si>
  <si>
    <t>(7.7 pp)</t>
  </si>
  <si>
    <t>(0.00)</t>
  </si>
  <si>
    <t>(0.0 pp)</t>
  </si>
  <si>
    <t>0.6 pp</t>
  </si>
  <si>
    <t>1,859</t>
  </si>
  <si>
    <t>1,313</t>
  </si>
  <si>
    <t>1.3 pp</t>
  </si>
  <si>
    <t>10.2 pp</t>
  </si>
  <si>
    <t>(3.6 pp)</t>
  </si>
  <si>
    <t>2.0 pp</t>
  </si>
  <si>
    <t>1.6 pp</t>
  </si>
  <si>
    <t>(0.3 pp)</t>
  </si>
  <si>
    <t xml:space="preserve">Q2 2024 </t>
  </si>
  <si>
    <t>(0.1 pp)</t>
  </si>
  <si>
    <t>1,480.0%</t>
  </si>
  <si>
    <t>14.0 pp</t>
  </si>
  <si>
    <t>(0)</t>
  </si>
  <si>
    <t>(0.0%)</t>
  </si>
  <si>
    <t>2.8 pp</t>
  </si>
  <si>
    <t>8.2 pp</t>
  </si>
  <si>
    <t>8.3 pp</t>
  </si>
  <si>
    <t>(11.0 pp)</t>
  </si>
  <si>
    <t>(15.0 pp)</t>
  </si>
  <si>
    <r>
      <rPr>
        <i/>
        <vertAlign val="superscript"/>
        <sz val="8"/>
        <color rgb="FF595959"/>
        <rFont val="Arial"/>
        <family val="2"/>
        <charset val="186"/>
      </rPr>
      <t>1</t>
    </r>
    <r>
      <rPr>
        <i/>
        <sz val="8"/>
        <color rgb="FF595959"/>
        <rFont val="Arial"/>
        <family val="2"/>
        <charset val="186"/>
      </rPr>
      <t xml:space="preserve"> The reported values of gas sales volumes in both retail and wholesale markets in 6M 2023 and Q2 2023 have been revised after updated information was received from end users.</t>
    </r>
  </si>
  <si>
    <r>
      <t>Secured Capacity</t>
    </r>
    <r>
      <rPr>
        <vertAlign val="superscript"/>
        <sz val="10"/>
        <color rgb="FF595959"/>
        <rFont val="Arial"/>
        <family val="2"/>
        <charset val="186"/>
      </rPr>
      <t>1</t>
    </r>
  </si>
  <si>
    <r>
      <t>Waste</t>
    </r>
    <r>
      <rPr>
        <vertAlign val="superscript"/>
        <sz val="10"/>
        <color rgb="FF595959"/>
        <rFont val="Arial"/>
        <family val="2"/>
        <charset val="186"/>
      </rPr>
      <t>2</t>
    </r>
  </si>
  <si>
    <r>
      <rPr>
        <i/>
        <vertAlign val="superscript"/>
        <sz val="8"/>
        <color rgb="FF595959"/>
        <rFont val="Arial"/>
        <family val="2"/>
        <charset val="186"/>
      </rPr>
      <t>1</t>
    </r>
    <r>
      <rPr>
        <i/>
        <sz val="8"/>
        <color rgb="FF595959"/>
        <rFont val="Arial"/>
        <family val="2"/>
        <charset val="186"/>
      </rPr>
      <t xml:space="preserve"> Vilnius CHP biomass unit was expected to have a capacity of 73 MWe and 169 MWth. After reaching the commercial operation date (COD), the actual capacity was realized as 71 MWe and 170 MWth.</t>
    </r>
  </si>
  <si>
    <r>
      <rPr>
        <i/>
        <vertAlign val="superscript"/>
        <sz val="10"/>
        <color rgb="FF595959"/>
        <rFont val="Arial"/>
        <family val="2"/>
        <charset val="186"/>
      </rPr>
      <t>1</t>
    </r>
    <r>
      <rPr>
        <i/>
        <sz val="8"/>
        <color rgb="FF595959"/>
        <rFont val="Arial"/>
        <family val="2"/>
        <charset val="186"/>
      </rPr>
      <t>Excluding planned overhaul works.</t>
    </r>
  </si>
  <si>
    <r>
      <t>3.83</t>
    </r>
    <r>
      <rPr>
        <vertAlign val="superscript"/>
        <sz val="10"/>
        <color rgb="FF595959"/>
        <rFont val="Arial"/>
        <family val="2"/>
        <charset val="186"/>
      </rPr>
      <t>1</t>
    </r>
  </si>
  <si>
    <r>
      <t>0.93</t>
    </r>
    <r>
      <rPr>
        <vertAlign val="superscript"/>
        <sz val="10"/>
        <color rgb="FF595959"/>
        <rFont val=" arial"/>
        <charset val="186"/>
      </rPr>
      <t>1</t>
    </r>
  </si>
  <si>
    <r>
      <t>2.52</t>
    </r>
    <r>
      <rPr>
        <vertAlign val="superscript"/>
        <sz val="10"/>
        <color theme="9"/>
        <rFont val="Arial"/>
        <family val="2"/>
        <charset val="186"/>
      </rPr>
      <t>1</t>
    </r>
  </si>
  <si>
    <r>
      <t>1.48</t>
    </r>
    <r>
      <rPr>
        <vertAlign val="superscript"/>
        <sz val="10"/>
        <color theme="9"/>
        <rFont val="Arial"/>
        <family val="2"/>
        <charset val="186"/>
      </rPr>
      <t>1</t>
    </r>
  </si>
  <si>
    <r>
      <t>0.24</t>
    </r>
    <r>
      <rPr>
        <vertAlign val="superscript"/>
        <sz val="10"/>
        <color rgb="FF595959"/>
        <rFont val="Arial"/>
        <family val="2"/>
        <charset val="186"/>
      </rPr>
      <t>1</t>
    </r>
  </si>
  <si>
    <r>
      <t>1.05</t>
    </r>
    <r>
      <rPr>
        <vertAlign val="superscript"/>
        <sz val="10"/>
        <color rgb="FF595959"/>
        <rFont val="Arial"/>
        <family val="2"/>
        <charset val="186"/>
      </rPr>
      <t>1</t>
    </r>
  </si>
  <si>
    <r>
      <t>0.77</t>
    </r>
    <r>
      <rPr>
        <vertAlign val="superscript"/>
        <sz val="10"/>
        <color theme="9"/>
        <rFont val="Arial"/>
        <family val="2"/>
        <charset val="186"/>
      </rPr>
      <t>1</t>
    </r>
  </si>
  <si>
    <r>
      <t>0.40</t>
    </r>
    <r>
      <rPr>
        <vertAlign val="superscript"/>
        <sz val="10"/>
        <color theme="9"/>
        <rFont val="Arial"/>
        <family val="2"/>
        <charset val="186"/>
      </rPr>
      <t>1</t>
    </r>
  </si>
  <si>
    <t>Véjo gūsis (Liepynė) WF</t>
  </si>
  <si>
    <t>Vėjo gūsis (Kreivėnai) WF</t>
  </si>
  <si>
    <t>Vėjo gūsis (Tauragė) solar farm</t>
  </si>
  <si>
    <t>Véjo Vatas WF</t>
  </si>
  <si>
    <t>Tuuleenergia WF</t>
  </si>
  <si>
    <t>Eurakras WF</t>
  </si>
  <si>
    <t>Pomerania WF</t>
  </si>
  <si>
    <t>Mažekiai WF</t>
  </si>
  <si>
    <t>Silesia I WF</t>
  </si>
  <si>
    <r>
      <t>Vėjo gūsis (Tauragė) solar farm</t>
    </r>
    <r>
      <rPr>
        <vertAlign val="superscript"/>
        <sz val="10"/>
        <color rgb="FF595959"/>
        <rFont val="Arial"/>
        <family val="2"/>
        <charset val="186"/>
      </rPr>
      <t>2</t>
    </r>
  </si>
  <si>
    <r>
      <t>Pomerania WF</t>
    </r>
    <r>
      <rPr>
        <vertAlign val="superscript"/>
        <sz val="10"/>
        <color rgb="FF595959"/>
        <rFont val="Arial"/>
        <family val="2"/>
        <charset val="186"/>
      </rPr>
      <t>3</t>
    </r>
  </si>
  <si>
    <r>
      <t>Mažekiai WF</t>
    </r>
    <r>
      <rPr>
        <vertAlign val="superscript"/>
        <sz val="10"/>
        <color rgb="FF595959"/>
        <rFont val="Arial"/>
        <family val="2"/>
        <charset val="186"/>
      </rPr>
      <t>4</t>
    </r>
  </si>
  <si>
    <r>
      <t>Silesia I WF</t>
    </r>
    <r>
      <rPr>
        <vertAlign val="superscript"/>
        <sz val="10"/>
        <color rgb="FF595959"/>
        <rFont val="Arial"/>
        <family val="2"/>
        <charset val="186"/>
      </rPr>
      <t>5</t>
    </r>
  </si>
  <si>
    <t>Assets in operation as of 30 Jun 2024</t>
  </si>
  <si>
    <r>
      <rPr>
        <i/>
        <vertAlign val="superscript"/>
        <sz val="8"/>
        <color rgb="FF595959"/>
        <rFont val="Arial"/>
        <family val="2"/>
        <charset val="186"/>
      </rPr>
      <t>1</t>
    </r>
    <r>
      <rPr>
        <i/>
        <sz val="8"/>
        <color rgb="FF595959"/>
        <rFont val="Arial"/>
        <family val="2"/>
        <charset val="186"/>
      </rPr>
      <t>Total wind farms load factor was calculated using weighted average. Mažeikiai WF is included in total load factor calculations starting from October 2023, when WF started working in full capacity. Silesia I WF is included in total load factor calculations starting from March 2024, when WF reached COD. Vėjo Gūsis (Tauragė) solar farm is not included in total load factor calculation since it reached COD after reporting period in July 2024.</t>
    </r>
  </si>
  <si>
    <r>
      <t>Véjo gūsis</t>
    </r>
    <r>
      <rPr>
        <vertAlign val="superscript"/>
        <sz val="10"/>
        <color rgb="FF595959"/>
        <rFont val="Arial"/>
        <family val="2"/>
        <charset val="186"/>
      </rPr>
      <t>2</t>
    </r>
  </si>
  <si>
    <t>Assets in operation and secured assets, as of 30 Jun 2024</t>
  </si>
  <si>
    <t>Solar farm</t>
  </si>
  <si>
    <t>Ineffective energy hedging expenses</t>
  </si>
  <si>
    <t>¹ Last 3-years (or since WF starts working in full capacity for Pomerania WF, or estimated annual electricity generation if WF is not working in full capacity for one year (Mažeikiai WF and Silesia I)) historical average for operational wind farms.</t>
  </si>
  <si>
    <r>
      <rPr>
        <i/>
        <vertAlign val="superscript"/>
        <sz val="8"/>
        <color rgb="FF595959"/>
        <rFont val="Arial"/>
        <family val="2"/>
        <charset val="186"/>
      </rPr>
      <t>2</t>
    </r>
    <r>
      <rPr>
        <i/>
        <sz val="8"/>
        <color rgb="FF595959"/>
        <rFont val="Arial"/>
        <family val="2"/>
        <charset val="186"/>
      </rPr>
      <t xml:space="preserve"> Total wind farms load factor was calculated using weighted average.</t>
    </r>
  </si>
  <si>
    <t>6M 2024, %</t>
  </si>
  <si>
    <t>6M 2023, %</t>
  </si>
  <si>
    <t>Customers and Solutions</t>
  </si>
  <si>
    <t>Offshore Wind</t>
  </si>
  <si>
    <r>
      <t xml:space="preserve">Net debt / EBITDA LTM </t>
    </r>
    <r>
      <rPr>
        <i/>
        <sz val="10"/>
        <color rgb="FFBCBCBC"/>
        <rFont val="Arial"/>
        <family val="2"/>
        <charset val="186"/>
      </rPr>
      <t>APM</t>
    </r>
  </si>
  <si>
    <r>
      <t xml:space="preserve">Net debt / Adjusted EBITDA LTM </t>
    </r>
    <r>
      <rPr>
        <i/>
        <sz val="11"/>
        <color rgb="FFBCBCBC"/>
        <rFont val="Arial"/>
        <family val="2"/>
        <charset val="186"/>
      </rPr>
      <t>APM</t>
    </r>
  </si>
  <si>
    <t>6M 2024 ∆ 6M 2023</t>
  </si>
  <si>
    <r>
      <rPr>
        <i/>
        <vertAlign val="superscript"/>
        <sz val="8"/>
        <color rgb="FF595959"/>
        <rFont val="Arial"/>
        <family val="2"/>
        <charset val="186"/>
      </rPr>
      <t xml:space="preserve">2 </t>
    </r>
    <r>
      <rPr>
        <i/>
        <sz val="8"/>
        <color rgb="FF595959"/>
        <rFont val="Arial"/>
        <family val="2"/>
        <charset val="186"/>
      </rPr>
      <t>One-off financial activity adjustments for 6M 2023   include the elimination of investment funds’ increase in fair value (EUR 20.2 million).  </t>
    </r>
  </si>
  <si>
    <r>
      <rPr>
        <i/>
        <vertAlign val="superscript"/>
        <sz val="8"/>
        <color rgb="FF595959"/>
        <rFont val="Arial"/>
        <family val="2"/>
        <charset val="186"/>
      </rPr>
      <t>3</t>
    </r>
    <r>
      <rPr>
        <i/>
        <sz val="8"/>
        <color rgb="FF595959"/>
        <rFont val="Arial"/>
        <family val="2"/>
        <charset val="186"/>
      </rPr>
      <t xml:space="preserve"> An additional income tax adjustment of 15% (statutory income tax rate in Lithuania) is applied to all of the above net profit adjustments</t>
    </r>
  </si>
  <si>
    <t>2024 ∆ 2023</t>
  </si>
  <si>
    <r>
      <t xml:space="preserve">Adjusted ROE LTM </t>
    </r>
    <r>
      <rPr>
        <sz val="10"/>
        <color theme="0" tint="-0.34998626667073579"/>
        <rFont val="Arial"/>
        <family val="2"/>
        <charset val="186"/>
      </rPr>
      <t>APM</t>
    </r>
  </si>
  <si>
    <r>
      <t xml:space="preserve">ROE LTM </t>
    </r>
    <r>
      <rPr>
        <sz val="10"/>
        <color theme="0" tint="-0.34998626667073579"/>
        <rFont val="Arial"/>
        <family val="2"/>
        <charset val="186"/>
      </rPr>
      <t>APM</t>
    </r>
  </si>
  <si>
    <r>
      <t xml:space="preserve">Adjusted ROCE LTM </t>
    </r>
    <r>
      <rPr>
        <sz val="10"/>
        <color theme="0" tint="-0.34998626667073579"/>
        <rFont val="Arial"/>
        <family val="2"/>
        <charset val="186"/>
      </rPr>
      <t>APM</t>
    </r>
  </si>
  <si>
    <r>
      <t xml:space="preserve">ROCE LTM </t>
    </r>
    <r>
      <rPr>
        <sz val="10"/>
        <color theme="0" tint="-0.34998626667073579"/>
        <rFont val="Arial"/>
        <family val="2"/>
        <charset val="186"/>
      </rPr>
      <t>APM</t>
    </r>
  </si>
  <si>
    <t>Net profit for the period</t>
  </si>
  <si>
    <t>Revaluation of property, plant and equipment</t>
  </si>
  <si>
    <t>Items that may be reclassified to profit or loss in subsequent periods, total</t>
  </si>
  <si>
    <t>Total comprehensive income (loss) for the period</t>
  </si>
  <si>
    <t>Other non-monetary adjustments</t>
  </si>
  <si>
    <t>(Increase)/decrease in trade receivables and other receivables</t>
  </si>
  <si>
    <t>(Increase)/decrease in inventories, prepayments and deferred expenses, other current and non-current assets and other financial assets</t>
  </si>
  <si>
    <t>Dividends paid</t>
  </si>
  <si>
    <t>Dividends paid to non-controlling interest</t>
  </si>
  <si>
    <t>Other increases/(decreases) in cash flows from financing activities</t>
  </si>
  <si>
    <t>Fair value changes of financial assets</t>
  </si>
  <si>
    <t>Reserve Capacities </t>
  </si>
  <si>
    <t>Other activities and eliminations </t>
  </si>
  <si>
    <t xml:space="preserve">Other </t>
  </si>
  <si>
    <t>Total grants and investments covered by customers:</t>
  </si>
  <si>
    <r>
      <t xml:space="preserve">Adjusted ROCE LTM </t>
    </r>
    <r>
      <rPr>
        <i/>
        <sz val="10"/>
        <color theme="2" tint="-0.34998626667073579"/>
        <rFont val="Arial"/>
        <family val="2"/>
        <charset val="186"/>
      </rPr>
      <t>APM</t>
    </r>
  </si>
  <si>
    <t>Short-term deposits (including accrued interests) </t>
  </si>
  <si>
    <t>Cash and cash equiv. </t>
  </si>
  <si>
    <t>Bonds (incl. interest)​ </t>
  </si>
  <si>
    <t>Bank overdrafts, credit lines, and current loans </t>
  </si>
  <si>
    <t>Lease liabilities </t>
  </si>
  <si>
    <r>
      <t xml:space="preserve"> Gross Debt  </t>
    </r>
    <r>
      <rPr>
        <i/>
        <sz val="10"/>
        <color theme="0" tint="-0.34998626667073579"/>
        <rFont val="Arial"/>
        <family val="2"/>
        <charset val="186"/>
      </rPr>
      <t>APM</t>
    </r>
  </si>
  <si>
    <t>Outstanding as of 30 June 2024</t>
  </si>
  <si>
    <r>
      <t>EBITDA</t>
    </r>
    <r>
      <rPr>
        <sz val="10"/>
        <color rgb="FF172E62"/>
        <rFont val="Arial"/>
        <family val="2"/>
        <charset val="186"/>
      </rPr>
      <t>, EURm</t>
    </r>
  </si>
  <si>
    <t>1. Financial indicators (integrated report pages 27-34)</t>
  </si>
  <si>
    <t>4. Key financial indicators (interim report page 37-38)</t>
  </si>
  <si>
    <t>2023</t>
  </si>
  <si>
    <t>Regulated activity share in Adjusted EBITDA in 6M</t>
  </si>
  <si>
    <r>
      <t>Operating profit (EBIT) adjustments</t>
    </r>
    <r>
      <rPr>
        <sz val="10"/>
        <color rgb="FF172E62"/>
        <rFont val="Arial"/>
        <family val="2"/>
        <charset val="186"/>
      </rPr>
      <t>, EURm</t>
    </r>
  </si>
  <si>
    <r>
      <t>Net profit adjustments</t>
    </r>
    <r>
      <rPr>
        <sz val="10"/>
        <color rgb="FF172E62"/>
        <rFont val="Arial"/>
        <family val="2"/>
        <charset val="186"/>
      </rPr>
      <t>, EURm</t>
    </r>
  </si>
  <si>
    <t>Expansion of electricity distribution network (excl. smart meters)</t>
  </si>
  <si>
    <t>Expansion of electricity distribution network (smart meters)</t>
  </si>
  <si>
    <t>Investments (excl. grants and investments covered by customers)</t>
  </si>
  <si>
    <t>Total Investments</t>
  </si>
  <si>
    <t>Euro currency</t>
  </si>
  <si>
    <t>Non-current loans​ including current portion of non-current loans</t>
  </si>
  <si>
    <t>Cash and cash equiv. at the beginning of the period</t>
  </si>
  <si>
    <t>Cash and cash equiv. at the end of the period</t>
  </si>
  <si>
    <t xml:space="preserve">Write-offs, revaluation and impairment losses of property, plant and equipment and intangible assets </t>
  </si>
  <si>
    <t>EBIT</t>
  </si>
  <si>
    <r>
      <rPr>
        <i/>
        <vertAlign val="superscript"/>
        <sz val="8"/>
        <color rgb="FF595959"/>
        <rFont val="Arial"/>
        <family val="2"/>
        <charset val="186"/>
      </rPr>
      <t xml:space="preserve">1 </t>
    </r>
    <r>
      <rPr>
        <i/>
        <sz val="8"/>
        <color rgb="FF595959"/>
        <rFont val="Arial"/>
        <family val="2"/>
        <charset val="186"/>
      </rPr>
      <t>Elimination of the difference between the actual profit earned during the reporting period and the profit allowed by the regulator (NERC).</t>
    </r>
  </si>
  <si>
    <r>
      <t xml:space="preserve">Adjusted EBITDA </t>
    </r>
    <r>
      <rPr>
        <sz val="10"/>
        <color theme="0" tint="-0.34998626667073579"/>
        <rFont val="Arial"/>
        <family val="2"/>
        <charset val="186"/>
      </rPr>
      <t>APM </t>
    </r>
  </si>
  <si>
    <r>
      <t xml:space="preserve">EBITDA margin </t>
    </r>
    <r>
      <rPr>
        <sz val="10"/>
        <color theme="0" tint="-0.34998626667073579"/>
        <rFont val="Arial"/>
        <family val="2"/>
        <charset val="186"/>
      </rPr>
      <t>APM</t>
    </r>
  </si>
  <si>
    <r>
      <t>EBITDA</t>
    </r>
    <r>
      <rPr>
        <sz val="10"/>
        <color theme="0" tint="-0.34998626667073579"/>
        <rFont val="Arial"/>
        <family val="2"/>
        <charset val="186"/>
      </rPr>
      <t xml:space="preserve"> APM</t>
    </r>
  </si>
  <si>
    <r>
      <t xml:space="preserve">EBIT margin </t>
    </r>
    <r>
      <rPr>
        <sz val="10"/>
        <color theme="0" tint="-0.34998626667073579"/>
        <rFont val="Arial"/>
        <family val="2"/>
        <charset val="186"/>
      </rPr>
      <t>APM</t>
    </r>
  </si>
  <si>
    <r>
      <t xml:space="preserve">Net profit margin </t>
    </r>
    <r>
      <rPr>
        <sz val="10"/>
        <color theme="0" tint="-0.34998626667073579"/>
        <rFont val="Arial"/>
        <family val="2"/>
        <charset val="186"/>
      </rPr>
      <t>APM</t>
    </r>
  </si>
  <si>
    <r>
      <t>Investments</t>
    </r>
    <r>
      <rPr>
        <sz val="10"/>
        <color theme="0" tint="-0.34998626667073579"/>
        <rFont val="Arial"/>
        <family val="2"/>
        <charset val="186"/>
      </rPr>
      <t xml:space="preserve"> APM</t>
    </r>
  </si>
  <si>
    <r>
      <t xml:space="preserve">FCF  </t>
    </r>
    <r>
      <rPr>
        <sz val="10"/>
        <color theme="0" tint="-0.34998626667073579"/>
        <rFont val="Arial"/>
        <family val="2"/>
        <charset val="186"/>
      </rPr>
      <t>APM</t>
    </r>
  </si>
  <si>
    <r>
      <t>FFO LTM/Net debt</t>
    </r>
    <r>
      <rPr>
        <sz val="10"/>
        <color theme="0" tint="-0.34998626667073579"/>
        <rFont val="Arial"/>
        <family val="2"/>
        <charset val="186"/>
      </rPr>
      <t xml:space="preserve"> APM</t>
    </r>
  </si>
  <si>
    <r>
      <rPr>
        <i/>
        <vertAlign val="superscript"/>
        <sz val="8"/>
        <color rgb="FF595959"/>
        <rFont val="Arial"/>
        <family val="2"/>
        <charset val="186"/>
      </rPr>
      <t>2</t>
    </r>
    <r>
      <rPr>
        <i/>
        <sz val="8"/>
        <color rgb="FF595959"/>
        <rFont val="Arial"/>
        <family val="2"/>
        <charset val="186"/>
      </rPr>
      <t xml:space="preserve"> Vilnius CHP and Kaunas CHP can use natural gas for starting/stopping the plant, running tests, etc., which is included in the reported values of ‘Waste’.  </t>
    </r>
  </si>
  <si>
    <r>
      <rPr>
        <i/>
        <vertAlign val="superscript"/>
        <sz val="10"/>
        <color rgb="FF595959"/>
        <rFont val="Arial"/>
        <family val="2"/>
        <charset val="186"/>
      </rPr>
      <t>1</t>
    </r>
    <r>
      <rPr>
        <i/>
        <sz val="8"/>
        <color rgb="FF595959"/>
        <rFont val="Arial"/>
        <family val="2"/>
        <charset val="186"/>
      </rPr>
      <t xml:space="preserve"> Numbers approved and published by the regulator NERC.</t>
    </r>
  </si>
  <si>
    <t>(Investments in)/return from investment funds</t>
  </si>
  <si>
    <t xml:space="preserve">Electricity sales </t>
  </si>
  <si>
    <t>Green Generation Portfolio</t>
  </si>
  <si>
    <t>3.3 pp</t>
  </si>
  <si>
    <t>6. Quarterly summary</t>
  </si>
  <si>
    <t>7. Green Capacities</t>
  </si>
  <si>
    <t>8. Networks</t>
  </si>
  <si>
    <t>9. Reserve Capacities</t>
  </si>
  <si>
    <t>10. Customers &amp; Solutions</t>
  </si>
  <si>
    <t>11. Statement of financial position</t>
  </si>
  <si>
    <t>12. Statement of profit or loss</t>
  </si>
  <si>
    <t>13. Statement of cash flows</t>
  </si>
  <si>
    <t>14. Asset book:</t>
  </si>
  <si>
    <t>14.1 Wind &amp; Solar</t>
  </si>
  <si>
    <t>14.2 Hydro</t>
  </si>
  <si>
    <t>14.3 Bio&amp;WtE</t>
  </si>
  <si>
    <t>14.5 Natural gas</t>
  </si>
  <si>
    <t>15. Historical data:</t>
  </si>
  <si>
    <t>15.1 Wind &amp; Solar data</t>
  </si>
  <si>
    <t>15.2 Hydro data</t>
  </si>
  <si>
    <t>15.3 Bio&amp;WtE data</t>
  </si>
  <si>
    <t>15.4 Natural gas data</t>
  </si>
  <si>
    <t>16. Business environment</t>
  </si>
  <si>
    <t>17. Legal notice</t>
  </si>
  <si>
    <r>
      <t xml:space="preserve">Adjusted Net profit </t>
    </r>
    <r>
      <rPr>
        <sz val="10"/>
        <color theme="0" tint="-0.34998626667073579"/>
        <rFont val="Arial"/>
        <family val="2"/>
        <charset val="186"/>
      </rPr>
      <t>APM</t>
    </r>
  </si>
  <si>
    <r>
      <t xml:space="preserve">ROA LTM </t>
    </r>
    <r>
      <rPr>
        <sz val="10"/>
        <color theme="0" tint="-0.34998626667073579"/>
        <rFont val="Arial"/>
        <family val="2"/>
        <charset val="186"/>
      </rPr>
      <t>APM</t>
    </r>
  </si>
  <si>
    <r>
      <rPr>
        <i/>
        <vertAlign val="superscript"/>
        <sz val="10"/>
        <color rgb="FF595959"/>
        <rFont val="Arial"/>
        <family val="2"/>
        <charset val="186"/>
      </rPr>
      <t>1</t>
    </r>
    <r>
      <rPr>
        <i/>
        <sz val="8"/>
        <color rgb="FF595959"/>
        <rFont val="Arial"/>
        <family val="2"/>
        <charset val="186"/>
      </rPr>
      <t>As of 30 June 2024, one loan with a floating interest rate (with debt outstanding of EUR 97.2 million) was reclassified as a fixed interest rate loan because an interest rate swap was carried out for this loan.</t>
    </r>
  </si>
  <si>
    <r>
      <t>67.0%</t>
    </r>
    <r>
      <rPr>
        <vertAlign val="superscript"/>
        <sz val="10"/>
        <color theme="9"/>
        <rFont val="Arial"/>
        <family val="2"/>
        <charset val="186"/>
      </rPr>
      <t>1</t>
    </r>
  </si>
  <si>
    <r>
      <rPr>
        <i/>
        <vertAlign val="superscript"/>
        <sz val="8"/>
        <color rgb="FF595959"/>
        <rFont val="Arial"/>
        <family val="2"/>
        <charset val="186"/>
      </rPr>
      <t>2</t>
    </r>
    <r>
      <rPr>
        <i/>
        <sz val="8"/>
        <color rgb="FF595959"/>
        <rFont val="Arial"/>
        <family val="2"/>
        <charset val="186"/>
      </rPr>
      <t xml:space="preserve"> Vėjo Gūsis (Tauragė) solar farm reached its COD after reporting period in July 2024 therefore load factor is not estimated since electricity was generated during testing phase. OPEX kEur/MW does not include Vėjo Gūsis (Tauragė) solar farm capacity.</t>
    </r>
  </si>
  <si>
    <t>¹ Completion of the first turbine in 1992; full completion in 1998.</t>
  </si>
  <si>
    <r>
      <rPr>
        <i/>
        <vertAlign val="superscript"/>
        <sz val="8"/>
        <color rgb="FF595959"/>
        <rFont val="Arial"/>
        <family val="2"/>
        <charset val="186"/>
      </rPr>
      <t>3</t>
    </r>
    <r>
      <rPr>
        <i/>
        <sz val="8"/>
        <color rgb="FF595959"/>
        <rFont val="Arial"/>
        <family val="2"/>
        <charset val="186"/>
      </rPr>
      <t xml:space="preserve"> In 2021 Pomerania WF load factor was estimated only for the period after COD (in December 2021).</t>
    </r>
  </si>
  <si>
    <t>Vėjo gūsis (Liepynė)</t>
  </si>
  <si>
    <t>Vėjo gūsis (Kreivėnai)</t>
  </si>
  <si>
    <t>Vėjo Vatas</t>
  </si>
  <si>
    <t>2. Reconciliation (interim report pages 70-71)</t>
  </si>
  <si>
    <t>5. Results Q2 (Integrated Report pages 39-40)</t>
  </si>
  <si>
    <t>5. Results Q2</t>
  </si>
  <si>
    <t>3. Operating indicators (interim report page 35)</t>
  </si>
  <si>
    <t>6. Quarterly summary (integrated report pages 41-42)</t>
  </si>
  <si>
    <t>7. Green Capacities (integrated report pages 44-45)</t>
  </si>
  <si>
    <t>8. Networks (integrated report pages 46-47)</t>
  </si>
  <si>
    <t>9. Reserve Capacities (integrated report pages 48-49)</t>
  </si>
  <si>
    <t>10. Customers &amp; Solutions (integrated report pages 50-51)</t>
  </si>
  <si>
    <r>
      <t>14.4 Hedging Levels</t>
    </r>
    <r>
      <rPr>
        <b/>
        <vertAlign val="superscript"/>
        <sz val="10"/>
        <color rgb="FF595959"/>
        <rFont val="Arial"/>
        <family val="2"/>
        <charset val="186"/>
      </rPr>
      <t>1</t>
    </r>
  </si>
  <si>
    <t>14.4 Hedging levels</t>
  </si>
  <si>
    <t>15.1 Wind historical data</t>
  </si>
  <si>
    <t>15.2 Hydro histoical data</t>
  </si>
  <si>
    <t>15.3 Bio&amp;WtE historical data</t>
  </si>
  <si>
    <t>15.4 Natural gas historical data</t>
  </si>
  <si>
    <t>16. Business enviroment</t>
  </si>
  <si>
    <t>Fact sheet
6M 2024</t>
  </si>
  <si>
    <t>11.Statement of financial position (interim report page 66)</t>
  </si>
  <si>
    <t>12. Statement of profit or loss (interim report page 64)</t>
  </si>
  <si>
    <t>13. Statement of cash flows (interim report pages 68)</t>
  </si>
  <si>
    <t>Purchase of electricity, natural gas and other services</t>
  </si>
  <si>
    <t>Total other comprehensive income (loss) for the period</t>
  </si>
  <si>
    <t>Increase/(decrease) in cash and cash equivalents</t>
  </si>
  <si>
    <t>3.8 pp</t>
  </si>
  <si>
    <t>4.0 pp</t>
  </si>
  <si>
    <r>
      <t xml:space="preserve">Net Working Capital /Revenue LTM </t>
    </r>
    <r>
      <rPr>
        <sz val="10"/>
        <color theme="0" tint="-0.34998626667073579"/>
        <rFont val="Arial"/>
        <family val="2"/>
        <charset val="186"/>
      </rPr>
      <t>APM</t>
    </r>
  </si>
  <si>
    <r>
      <t xml:space="preserve">Current Ratio </t>
    </r>
    <r>
      <rPr>
        <sz val="10"/>
        <color theme="0" tint="-0.34998626667073579"/>
        <rFont val="Arial"/>
        <family val="2"/>
        <charset val="186"/>
      </rPr>
      <t>APM</t>
    </r>
  </si>
  <si>
    <r>
      <t xml:space="preserve">Gross Debt/Equity </t>
    </r>
    <r>
      <rPr>
        <sz val="10"/>
        <color theme="0" tint="-0.34998626667073579"/>
        <rFont val="Arial"/>
        <family val="2"/>
        <charset val="186"/>
      </rPr>
      <t>APM</t>
    </r>
  </si>
  <si>
    <t>Equity Ratio APM</t>
  </si>
  <si>
    <r>
      <t xml:space="preserve">Asset Turnover LTM </t>
    </r>
    <r>
      <rPr>
        <sz val="10"/>
        <color theme="0" tint="-0.34998626667073579"/>
        <rFont val="Arial"/>
        <family val="2"/>
        <charset val="186"/>
      </rPr>
      <t>APM</t>
    </r>
  </si>
  <si>
    <r>
      <t>OPEX kEur/MW</t>
    </r>
    <r>
      <rPr>
        <b/>
        <vertAlign val="superscript"/>
        <sz val="10"/>
        <color theme="0"/>
        <rFont val="Arial"/>
        <family val="2"/>
        <charset val="186"/>
      </rPr>
      <t>3</t>
    </r>
  </si>
  <si>
    <r>
      <t>Investments covered by customers</t>
    </r>
    <r>
      <rPr>
        <vertAlign val="superscript"/>
        <sz val="10"/>
        <color rgb="FF595959"/>
        <rFont val="Arial"/>
        <family val="2"/>
        <charset val="186"/>
      </rPr>
      <t>1</t>
    </r>
  </si>
  <si>
    <r>
      <t>Proceeds from sale of PPE and intagible assets</t>
    </r>
    <r>
      <rPr>
        <vertAlign val="superscript"/>
        <sz val="10"/>
        <color rgb="FF595959"/>
        <rFont val="Arial"/>
        <family val="2"/>
        <charset val="186"/>
      </rPr>
      <t>1</t>
    </r>
  </si>
  <si>
    <r>
      <t>Adjustments’ impact on income tax</t>
    </r>
    <r>
      <rPr>
        <vertAlign val="superscript"/>
        <sz val="10"/>
        <color rgb="FF595959"/>
        <rFont val="Arial"/>
        <family val="2"/>
        <charset val="186"/>
      </rPr>
      <t>3</t>
    </r>
  </si>
  <si>
    <r>
      <t>One-off financial activity adjustments</t>
    </r>
    <r>
      <rPr>
        <vertAlign val="superscript"/>
        <sz val="10"/>
        <color rgb="FF595959"/>
        <rFont val="Arial"/>
        <family val="2"/>
        <charset val="186"/>
      </rPr>
      <t>2</t>
    </r>
  </si>
  <si>
    <r>
      <t>Temporary regulatory differences</t>
    </r>
    <r>
      <rPr>
        <b/>
        <vertAlign val="superscript"/>
        <sz val="10"/>
        <color rgb="FF595959"/>
        <rFont val="Arial"/>
        <family val="2"/>
        <charset val="186"/>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</si>
</sst>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3" formatCode="_-* #,##0.00_-;\-* #,##0.00_-;_-* &quot;-&quot;??_-;_-@_-"/>
    <numFmt numFmtId="164" formatCode="_-* #,##0.00\ _€_-;\-* #,##0.00\ _€_-;_-* &quot;-&quot;??\ _€_-;_-@_-"/>
    <numFmt numFmtId="165" formatCode="0.0"/>
    <numFmt numFmtId="166" formatCode="_-* #,##0.0_-;\-* #,##0.0_-;_-* &quot;-&quot;??_-;_-@_-"/>
    <numFmt numFmtId="167" formatCode="#,##0;\(#,##0\)"/>
    <numFmt numFmtId="168" formatCode="#,##0;\(#,##0.\)"/>
    <numFmt numFmtId="169" formatCode="#,##0.0"/>
    <numFmt numFmtId="170" formatCode="_-* #,##0_-;\-* #,##0_-;_-* &quot;-&quot;??_-;_-@_-"/>
    <numFmt numFmtId="171" formatCode="0.0%"/>
    <numFmt numFmtId="172" formatCode="#,##0.0;\(#,##0.0\);\-"/>
    <numFmt numFmtId="173" formatCode="#,##0.0%;\(#,##0.0%\);\-\%;@"/>
    <numFmt numFmtId="174" formatCode="#,##0.00;\(#,##0.00\);\-"/>
    <numFmt numFmtId="175" formatCode="#,##0.0;\(#,##0.0\)"/>
    <numFmt numFmtId="176" formatCode="#,##0;\(#,##0\);\-"/>
    <numFmt numFmtId="177" formatCode="#,##0.00;\(#,##0.00\)"/>
    <numFmt numFmtId="178" formatCode="0.000"/>
    <numFmt numFmtId="179" formatCode="#,##0.0%;\(#,##0.0%\)"/>
    <numFmt numFmtId="180" formatCode="_ * #,##0.00_ ;_ * \-#,##0.00_ ;_ * &quot;-&quot;??_ ;_ @_ "/>
    <numFmt numFmtId="181" formatCode="_-* #,##0.0\ _€_-;\-* #,##0.0\ _€_-;_-* &quot;-&quot;?\ _€_-;_-@_-"/>
    <numFmt numFmtId="182" formatCode="#,##0.000;\(#,##0.000\)"/>
    <numFmt numFmtId="183" formatCode="###\ ###\ ###\ ###\ ##0;\-###\ ###\ ###\ ###\ ##0"/>
    <numFmt numFmtId="184" formatCode="_-* #,##0.000_-;\-* #,##0.000_-;_-* &quot;-&quot;??_-;_-@_-"/>
    <numFmt numFmtId="185" formatCode="_-* #,##0\ _€_-;\-* #,##0\ _€_-;_-* &quot;-&quot;??\ _€_-;_-@_-"/>
    <numFmt numFmtId="186" formatCode="#,##0;[Red]\(#,##0\);&quot;-&quot;"/>
    <numFmt numFmtId="187" formatCode="###0"/>
    <numFmt numFmtId="188" formatCode="#,##0;\(#,##0\);&quot;-&quot;"/>
    <numFmt numFmtId="189" formatCode="\&lt;0.0"/>
    <numFmt numFmtId="190" formatCode="#,##0.0&quot; pp&quot;;\(#,##0.0\)&quot; pp&quot;;\-"/>
    <numFmt numFmtId="191" formatCode="###0.00"/>
    <numFmt numFmtId="192" formatCode="#,##0.0%;\(#,##0.0%\);@"/>
    <numFmt numFmtId="193" formatCode="#,##0.0&quot; pp&quot;;\(#,##0.0&quot; pp&quot;\);\-"/>
    <numFmt numFmtId="194" formatCode="#,##0.0;\-#,##0.0"/>
    <numFmt numFmtId="195" formatCode="#,##0.0;\(#,##0.0\);0.0"/>
    <numFmt numFmtId="196" formatCode="#,##0.000;\(#,##0.000\);\-"/>
  </numFmts>
  <fonts count="90">
    <font>
      <sz val="11"/>
      <color theme="1"/>
      <name val="Calibri"/>
      <family val="2"/>
      <charset val="186"/>
      <scheme val="minor"/>
    </font>
    <font>
      <sz val="10"/>
      <color theme="1"/>
      <name val="Arial"/>
      <family val="2"/>
      <charset val="186"/>
    </font>
    <font>
      <sz val="10"/>
      <color theme="1"/>
      <name val="Arial"/>
      <family val="2"/>
      <charset val="186"/>
    </font>
    <font>
      <sz val="11"/>
      <color theme="1"/>
      <name val="Calibri"/>
      <family val="2"/>
      <charset val="186"/>
      <scheme val="minor"/>
    </font>
    <font>
      <u/>
      <sz val="11"/>
      <color theme="10"/>
      <name val="Calibri"/>
      <family val="2"/>
      <charset val="186"/>
      <scheme val="minor"/>
    </font>
    <font>
      <sz val="11"/>
      <color theme="1"/>
      <name val="Arial"/>
      <family val="2"/>
      <charset val="186"/>
    </font>
    <font>
      <sz val="12"/>
      <color theme="1"/>
      <name val="Arial"/>
      <family val="2"/>
      <charset val="186"/>
    </font>
    <font>
      <sz val="10"/>
      <color rgb="FF595959"/>
      <name val="Arial"/>
      <family val="2"/>
      <charset val="186"/>
    </font>
    <font>
      <sz val="10"/>
      <color theme="0" tint="-0.34998626667073579"/>
      <name val="Arial"/>
      <family val="2"/>
      <charset val="186"/>
    </font>
    <font>
      <b/>
      <sz val="10"/>
      <color rgb="FFFFFFFF"/>
      <name val="Arial"/>
      <family val="2"/>
      <charset val="186"/>
    </font>
    <font>
      <b/>
      <sz val="10"/>
      <color rgb="FF595959"/>
      <name val="Arial"/>
      <family val="2"/>
      <charset val="186"/>
    </font>
    <font>
      <i/>
      <sz val="10"/>
      <color rgb="FF595959"/>
      <name val="Arial"/>
      <family val="2"/>
      <charset val="186"/>
    </font>
    <font>
      <sz val="8"/>
      <name val="Calibri"/>
      <family val="2"/>
      <charset val="186"/>
      <scheme val="minor"/>
    </font>
    <font>
      <b/>
      <i/>
      <sz val="10"/>
      <color rgb="FF595959"/>
      <name val="Arial"/>
      <family val="2"/>
      <charset val="186"/>
    </font>
    <font>
      <sz val="11"/>
      <color theme="1"/>
      <name val="Calibri"/>
      <family val="2"/>
      <scheme val="minor"/>
    </font>
    <font>
      <u/>
      <sz val="11"/>
      <color theme="10"/>
      <name val="Calibri"/>
      <family val="2"/>
      <scheme val="minor"/>
    </font>
    <font>
      <sz val="10"/>
      <name val="Arial"/>
      <family val="2"/>
    </font>
    <font>
      <sz val="11"/>
      <color indexed="8"/>
      <name val="Calibri"/>
      <family val="2"/>
    </font>
    <font>
      <b/>
      <sz val="10"/>
      <name val="Arial"/>
      <family val="2"/>
      <charset val="186"/>
    </font>
    <font>
      <sz val="10"/>
      <name val="Arial"/>
      <family val="2"/>
      <charset val="186"/>
    </font>
    <font>
      <sz val="10"/>
      <color rgb="FFFF0000"/>
      <name val="Arial"/>
      <family val="2"/>
      <charset val="186"/>
    </font>
    <font>
      <sz val="8"/>
      <name val="Felbridge DONG Energy Light"/>
      <family val="1"/>
    </font>
    <font>
      <sz val="10"/>
      <color theme="9"/>
      <name val="Arial"/>
      <family val="2"/>
      <charset val="186"/>
    </font>
    <font>
      <i/>
      <sz val="10"/>
      <color theme="1"/>
      <name val="Arial"/>
      <family val="2"/>
      <charset val="186"/>
    </font>
    <font>
      <sz val="10"/>
      <color theme="1"/>
      <name val="Arial"/>
      <family val="2"/>
      <charset val="186"/>
    </font>
    <font>
      <b/>
      <sz val="10"/>
      <color theme="1"/>
      <name val="Arial"/>
      <family val="2"/>
      <charset val="186"/>
    </font>
    <font>
      <b/>
      <i/>
      <sz val="10"/>
      <color rgb="FF00D3B7"/>
      <name val="Arial"/>
      <family val="2"/>
      <charset val="186"/>
    </font>
    <font>
      <sz val="10"/>
      <color rgb="FFBCBCBC"/>
      <name val="Arial"/>
      <family val="2"/>
      <charset val="186"/>
    </font>
    <font>
      <b/>
      <i/>
      <sz val="10"/>
      <color rgb="FFFFFFFF"/>
      <name val="Arial"/>
      <family val="2"/>
      <charset val="186"/>
    </font>
    <font>
      <sz val="8"/>
      <color rgb="FF595959"/>
      <name val="Arial"/>
      <family val="2"/>
      <charset val="186"/>
    </font>
    <font>
      <i/>
      <sz val="8"/>
      <color rgb="FF595959"/>
      <name val="Arial"/>
      <family val="2"/>
      <charset val="186"/>
    </font>
    <font>
      <b/>
      <sz val="10"/>
      <color theme="9"/>
      <name val="Arial"/>
      <family val="2"/>
      <charset val="186"/>
    </font>
    <font>
      <sz val="14"/>
      <color theme="1"/>
      <name val="Arial"/>
      <family val="2"/>
      <charset val="186"/>
    </font>
    <font>
      <sz val="14"/>
      <name val="Arial"/>
      <family val="2"/>
      <charset val="186"/>
    </font>
    <font>
      <sz val="10"/>
      <color theme="1"/>
      <name val="Arial"/>
      <family val="2"/>
    </font>
    <font>
      <u/>
      <sz val="10"/>
      <color theme="10"/>
      <name val="Arial"/>
      <family val="2"/>
    </font>
    <font>
      <sz val="10"/>
      <name val="Times New Roman"/>
      <family val="1"/>
    </font>
    <font>
      <sz val="14"/>
      <color rgb="FF595959"/>
      <name val="Arial"/>
      <family val="2"/>
      <charset val="186"/>
    </font>
    <font>
      <b/>
      <sz val="14"/>
      <color rgb="FF595959"/>
      <name val="Arial"/>
      <family val="2"/>
      <charset val="186"/>
    </font>
    <font>
      <u/>
      <sz val="14"/>
      <color rgb="FF595959"/>
      <name val="Arial"/>
      <family val="2"/>
      <charset val="186"/>
    </font>
    <font>
      <i/>
      <sz val="12"/>
      <color rgb="FF595959"/>
      <name val="Arial"/>
      <family val="2"/>
      <charset val="186"/>
    </font>
    <font>
      <i/>
      <sz val="14"/>
      <color rgb="FF595959"/>
      <name val="Arial"/>
      <family val="2"/>
      <charset val="186"/>
    </font>
    <font>
      <i/>
      <sz val="10"/>
      <color theme="9"/>
      <name val="Arial"/>
      <family val="2"/>
      <charset val="186"/>
    </font>
    <font>
      <b/>
      <sz val="10"/>
      <color theme="7"/>
      <name val="Arial"/>
      <family val="2"/>
      <charset val="186"/>
    </font>
    <font>
      <b/>
      <i/>
      <sz val="10"/>
      <color theme="9"/>
      <name val="Arial"/>
      <family val="2"/>
      <charset val="186"/>
    </font>
    <font>
      <sz val="10"/>
      <color rgb="FF3B4956"/>
      <name val="Arial"/>
      <family val="2"/>
      <charset val="186"/>
    </font>
    <font>
      <sz val="10"/>
      <color rgb="FF12496F"/>
      <name val="Arial"/>
      <family val="2"/>
      <charset val="186"/>
    </font>
    <font>
      <b/>
      <sz val="10"/>
      <color rgb="FF12496F"/>
      <name val="Arial"/>
      <family val="2"/>
      <charset val="186"/>
    </font>
    <font>
      <b/>
      <sz val="10"/>
      <color rgb="FF3B4956"/>
      <name val="Arial"/>
      <family val="2"/>
      <charset val="186"/>
    </font>
    <font>
      <sz val="7"/>
      <color rgb="FF12496F"/>
      <name val="Arial"/>
      <family val="2"/>
      <charset val="186"/>
    </font>
    <font>
      <sz val="8"/>
      <color rgb="FF12496F"/>
      <name val="Arial"/>
      <family val="2"/>
      <charset val="186"/>
    </font>
    <font>
      <sz val="10"/>
      <color theme="3"/>
      <name val="Arial"/>
      <family val="2"/>
      <charset val="186"/>
    </font>
    <font>
      <sz val="9"/>
      <color theme="1" tint="0.249977111117893"/>
      <name val="Calibri"/>
      <family val="2"/>
      <scheme val="minor"/>
    </font>
    <font>
      <sz val="10"/>
      <color theme="1"/>
      <name val="Calibri"/>
      <family val="2"/>
      <charset val="186"/>
      <scheme val="minor"/>
    </font>
    <font>
      <sz val="10"/>
      <color theme="0" tint="-0.499984740745262"/>
      <name val="Arial"/>
      <family val="2"/>
      <charset val="186"/>
    </font>
    <font>
      <vertAlign val="superscript"/>
      <sz val="10"/>
      <color rgb="FF595959"/>
      <name val="Arial"/>
      <family val="2"/>
      <charset val="186"/>
    </font>
    <font>
      <i/>
      <vertAlign val="superscript"/>
      <sz val="8"/>
      <color rgb="FF595959"/>
      <name val="Arial"/>
      <family val="2"/>
      <charset val="186"/>
    </font>
    <font>
      <i/>
      <sz val="8"/>
      <color theme="1" tint="0.34998626667073579"/>
      <name val="Arial"/>
      <family val="2"/>
      <charset val="186"/>
    </font>
    <font>
      <b/>
      <vertAlign val="superscript"/>
      <sz val="10"/>
      <color rgb="FFFFFFFF"/>
      <name val="Arial"/>
      <family val="2"/>
      <charset val="186"/>
    </font>
    <font>
      <b/>
      <vertAlign val="superscript"/>
      <sz val="10"/>
      <color rgb="FF595959"/>
      <name val="Arial"/>
      <family val="2"/>
      <charset val="186"/>
    </font>
    <font>
      <vertAlign val="superscript"/>
      <sz val="8"/>
      <color rgb="FF595959"/>
      <name val="Arial"/>
      <family val="2"/>
      <charset val="186"/>
    </font>
    <font>
      <b/>
      <sz val="10"/>
      <color rgb="FFFF0000"/>
      <name val="Arial"/>
      <family val="2"/>
      <charset val="186"/>
    </font>
    <font>
      <i/>
      <sz val="10"/>
      <color theme="0" tint="-0.34998626667073579"/>
      <name val="Arial"/>
      <family val="2"/>
      <charset val="186"/>
    </font>
    <font>
      <i/>
      <vertAlign val="superscript"/>
      <sz val="10"/>
      <color rgb="FF595959"/>
      <name val="Arial"/>
      <family val="2"/>
      <charset val="186"/>
    </font>
    <font>
      <b/>
      <i/>
      <sz val="10"/>
      <color rgb="FF172E62"/>
      <name val="Arial"/>
      <family val="2"/>
      <charset val="186"/>
    </font>
    <font>
      <b/>
      <sz val="10"/>
      <color rgb="FF172E62"/>
      <name val="Arial"/>
      <family val="2"/>
      <charset val="186"/>
    </font>
    <font>
      <sz val="10"/>
      <color rgb="FF172E62"/>
      <name val="Arial"/>
      <family val="2"/>
      <charset val="186"/>
    </font>
    <font>
      <sz val="11"/>
      <color theme="1"/>
      <name val="Calibri"/>
      <family val="2"/>
    </font>
    <font>
      <sz val="10"/>
      <color theme="2" tint="-0.34998626667073579"/>
      <name val="Arial"/>
      <family val="2"/>
      <charset val="186"/>
    </font>
    <font>
      <i/>
      <sz val="10"/>
      <color theme="2" tint="-0.34998626667073579"/>
      <name val="Arial"/>
      <family val="2"/>
      <charset val="186"/>
    </font>
    <font>
      <i/>
      <sz val="10"/>
      <name val="Arial"/>
      <family val="2"/>
      <charset val="186"/>
    </font>
    <font>
      <sz val="10"/>
      <color rgb="FFA6A6A6"/>
      <name val="Arial"/>
      <family val="2"/>
      <charset val="186"/>
    </font>
    <font>
      <sz val="10"/>
      <color theme="1"/>
      <name val="Arial"/>
      <family val="2"/>
      <charset val="186"/>
    </font>
    <font>
      <vertAlign val="superscript"/>
      <sz val="10"/>
      <color rgb="FF595959"/>
      <name val=" arial"/>
      <charset val="186"/>
    </font>
    <font>
      <vertAlign val="superscript"/>
      <sz val="10"/>
      <color theme="9"/>
      <name val="Arial"/>
      <family val="2"/>
      <charset val="186"/>
    </font>
    <font>
      <sz val="10"/>
      <color rgb="FF595959"/>
      <name val="Arial"/>
      <family val="2"/>
      <charset val="186"/>
    </font>
    <font>
      <sz val="10"/>
      <color theme="1"/>
      <name val="Arial"/>
      <family val="2"/>
      <charset val="186"/>
    </font>
    <font>
      <i/>
      <sz val="10"/>
      <color rgb="FFBCBCBC"/>
      <name val="Arial"/>
      <family val="2"/>
      <charset val="186"/>
    </font>
    <font>
      <i/>
      <sz val="11"/>
      <color rgb="FFBCBCBC"/>
      <name val="Arial"/>
      <family val="2"/>
      <charset val="186"/>
    </font>
    <font>
      <i/>
      <sz val="10"/>
      <color theme="9"/>
      <name val="Arial"/>
      <family val="2"/>
      <charset val="186"/>
    </font>
    <font>
      <sz val="10"/>
      <color theme="9"/>
      <name val="Arial"/>
      <family val="2"/>
      <charset val="186"/>
    </font>
    <font>
      <b/>
      <sz val="10"/>
      <color rgb="FFFFFFFF"/>
      <name val="Arial"/>
      <family val="2"/>
      <charset val="186"/>
    </font>
    <font>
      <sz val="10"/>
      <color rgb="FF595959"/>
      <name val="Arial"/>
      <family val="2"/>
      <charset val="186"/>
    </font>
    <font>
      <sz val="10"/>
      <color theme="9"/>
      <name val="Arial"/>
      <family val="2"/>
      <charset val="186"/>
    </font>
    <font>
      <sz val="10"/>
      <color theme="1"/>
      <name val="Arial"/>
      <family val="2"/>
      <charset val="186"/>
    </font>
    <font>
      <sz val="10"/>
      <color rgb="FF595959"/>
      <name val="Arial"/>
      <family val="2"/>
      <charset val="186"/>
    </font>
    <font>
      <i/>
      <sz val="10"/>
      <color rgb="FF595959"/>
      <name val="Arial"/>
      <family val="2"/>
      <charset val="186"/>
    </font>
    <font>
      <i/>
      <sz val="10"/>
      <color theme="9"/>
      <name val="Arial"/>
      <family val="2"/>
      <charset val="186"/>
    </font>
    <font>
      <b/>
      <sz val="10"/>
      <color theme="0"/>
      <name val="Arial"/>
      <family val="2"/>
      <charset val="186"/>
    </font>
    <font>
      <b/>
      <vertAlign val="superscript"/>
      <sz val="10"/>
      <color theme="0"/>
      <name val="Arial"/>
      <family val="2"/>
      <charset val="186"/>
    </font>
  </fonts>
  <fills count="11">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2"/>
        <bgColor indexed="64"/>
      </patternFill>
    </fill>
    <fill>
      <patternFill patternType="solid">
        <fgColor theme="2" tint="-4.9989318521683403E-2"/>
        <bgColor indexed="64"/>
      </patternFill>
    </fill>
    <fill>
      <patternFill patternType="solid">
        <fgColor rgb="FFFFFFFF"/>
        <bgColor indexed="64"/>
      </patternFill>
    </fill>
    <fill>
      <patternFill patternType="solid">
        <fgColor rgb="FF172E62"/>
        <bgColor indexed="64"/>
      </patternFill>
    </fill>
    <fill>
      <patternFill patternType="solid">
        <fgColor rgb="FFFFFFFF"/>
        <bgColor rgb="FF000000"/>
      </patternFill>
    </fill>
    <fill>
      <patternFill patternType="solid">
        <fgColor theme="3"/>
        <bgColor indexed="64"/>
      </patternFill>
    </fill>
    <fill>
      <patternFill patternType="solid">
        <fgColor theme="0" tint="-4.9989318521683403E-2"/>
        <bgColor indexed="64"/>
      </patternFill>
    </fill>
  </fills>
  <borders count="64">
    <border>
      <left/>
      <right/>
      <top/>
      <bottom/>
      <diagonal/>
    </border>
    <border>
      <left/>
      <right/>
      <top/>
      <bottom style="medium">
        <color indexed="64"/>
      </bottom>
      <diagonal/>
    </border>
    <border>
      <left/>
      <right/>
      <top/>
      <bottom style="thin">
        <color rgb="FFB1B3B6"/>
      </bottom>
      <diagonal/>
    </border>
    <border>
      <left/>
      <right/>
      <top/>
      <bottom style="medium">
        <color rgb="FF595959"/>
      </bottom>
      <diagonal/>
    </border>
    <border>
      <left/>
      <right/>
      <top/>
      <bottom style="thin">
        <color theme="2" tint="-0.24994659260841701"/>
      </bottom>
      <diagonal/>
    </border>
    <border>
      <left/>
      <right/>
      <top/>
      <bottom style="thin">
        <color theme="2" tint="-0.14996795556505021"/>
      </bottom>
      <diagonal/>
    </border>
    <border>
      <left/>
      <right/>
      <top style="thin">
        <color theme="2" tint="-0.24994659260841701"/>
      </top>
      <bottom style="thin">
        <color theme="2" tint="-0.24994659260841701"/>
      </bottom>
      <diagonal/>
    </border>
    <border>
      <left/>
      <right/>
      <top style="thin">
        <color theme="2" tint="-0.14996795556505021"/>
      </top>
      <bottom style="thin">
        <color theme="2" tint="-0.14996795556505021"/>
      </bottom>
      <diagonal/>
    </border>
    <border>
      <left/>
      <right/>
      <top style="thin">
        <color theme="2" tint="-0.14996795556505021"/>
      </top>
      <bottom/>
      <diagonal/>
    </border>
    <border>
      <left/>
      <right/>
      <top style="thin">
        <color theme="2" tint="-0.14999847407452621"/>
      </top>
      <bottom/>
      <diagonal/>
    </border>
    <border>
      <left/>
      <right/>
      <top/>
      <bottom style="thin">
        <color theme="2" tint="-0.14999847407452621"/>
      </bottom>
      <diagonal/>
    </border>
    <border>
      <left/>
      <right/>
      <top style="thin">
        <color theme="2" tint="-0.14999847407452621"/>
      </top>
      <bottom style="thin">
        <color theme="2" tint="-0.14999847407452621"/>
      </bottom>
      <diagonal/>
    </border>
    <border>
      <left/>
      <right/>
      <top style="thin">
        <color theme="2" tint="-0.14996795556505021"/>
      </top>
      <bottom style="thin">
        <color theme="2" tint="-0.14999847407452621"/>
      </bottom>
      <diagonal/>
    </border>
    <border>
      <left/>
      <right/>
      <top/>
      <bottom style="thin">
        <color theme="0"/>
      </bottom>
      <diagonal/>
    </border>
    <border>
      <left/>
      <right/>
      <top style="medium">
        <color indexed="64"/>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right/>
      <top/>
      <bottom style="medium">
        <color rgb="FFDDDDDD"/>
      </bottom>
      <diagonal/>
    </border>
    <border>
      <left style="thin">
        <color theme="0"/>
      </left>
      <right style="thin">
        <color theme="0"/>
      </right>
      <top style="thin">
        <color theme="0"/>
      </top>
      <bottom style="thin">
        <color theme="0"/>
      </bottom>
      <diagonal/>
    </border>
    <border>
      <left style="thin">
        <color theme="2" tint="-0.14999847407452621"/>
      </left>
      <right/>
      <top/>
      <bottom style="thin">
        <color theme="2" tint="-0.14999847407452621"/>
      </bottom>
      <diagonal/>
    </border>
    <border>
      <left style="thin">
        <color theme="2" tint="-0.14999847407452621"/>
      </left>
      <right/>
      <top style="thin">
        <color theme="2" tint="-0.14999847407452621"/>
      </top>
      <bottom style="thin">
        <color theme="2" tint="-0.14999847407452621"/>
      </bottom>
      <diagonal/>
    </border>
    <border>
      <left/>
      <right/>
      <top style="thin">
        <color rgb="FF172E62"/>
      </top>
      <bottom style="thin">
        <color rgb="FF172E62"/>
      </bottom>
      <diagonal/>
    </border>
    <border>
      <left/>
      <right/>
      <top style="thin">
        <color theme="2" tint="-0.14996795556505021"/>
      </top>
      <bottom style="thin">
        <color rgb="FF172E62"/>
      </bottom>
      <diagonal/>
    </border>
    <border>
      <left/>
      <right/>
      <top style="thin">
        <color rgb="FF172E62"/>
      </top>
      <bottom/>
      <diagonal/>
    </border>
    <border>
      <left/>
      <right/>
      <top/>
      <bottom style="thin">
        <color rgb="FF172E62"/>
      </bottom>
      <diagonal/>
    </border>
    <border>
      <left/>
      <right/>
      <top style="thin">
        <color theme="2" tint="-0.14999847407452621"/>
      </top>
      <bottom style="thin">
        <color rgb="FF172E62"/>
      </bottom>
      <diagonal/>
    </border>
    <border>
      <left/>
      <right/>
      <top style="thin">
        <color rgb="FF172E62"/>
      </top>
      <bottom style="thin">
        <color theme="2" tint="-0.14999847407452621"/>
      </bottom>
      <diagonal/>
    </border>
    <border>
      <left/>
      <right/>
      <top style="thin">
        <color rgb="FF172E62"/>
      </top>
      <bottom style="thin">
        <color theme="2" tint="-0.14996795556505021"/>
      </bottom>
      <diagonal/>
    </border>
    <border>
      <left style="thin">
        <color theme="7"/>
      </left>
      <right/>
      <top style="thin">
        <color rgb="FF172E62"/>
      </top>
      <bottom/>
      <diagonal/>
    </border>
    <border>
      <left style="thin">
        <color theme="7"/>
      </left>
      <right/>
      <top style="thin">
        <color rgb="FF172E62"/>
      </top>
      <bottom style="thin">
        <color rgb="FF172E62"/>
      </bottom>
      <diagonal/>
    </border>
    <border>
      <left style="thin">
        <color theme="7"/>
      </left>
      <right/>
      <top/>
      <bottom style="thin">
        <color rgb="FF172E62"/>
      </bottom>
      <diagonal/>
    </border>
    <border>
      <left/>
      <right/>
      <top style="thin">
        <color theme="2" tint="-0.14996795556505021"/>
      </top>
      <bottom style="medium">
        <color theme="2" tint="-0.14999847407452621"/>
      </bottom>
      <diagonal/>
    </border>
    <border>
      <left style="medium">
        <color theme="2" tint="-0.14999847407452621"/>
      </left>
      <right/>
      <top style="medium">
        <color theme="2" tint="-0.14999847407452621"/>
      </top>
      <bottom style="medium">
        <color theme="2" tint="-0.14999847407452621"/>
      </bottom>
      <diagonal/>
    </border>
    <border>
      <left/>
      <right/>
      <top style="medium">
        <color theme="2" tint="-0.14999847407452621"/>
      </top>
      <bottom style="medium">
        <color theme="2" tint="-0.14999847407452621"/>
      </bottom>
      <diagonal/>
    </border>
    <border>
      <left style="thin">
        <color theme="2" tint="-0.14999847407452621"/>
      </left>
      <right/>
      <top style="thin">
        <color theme="2" tint="-0.14996795556505021"/>
      </top>
      <bottom style="thin">
        <color theme="2" tint="-0.14996795556505021"/>
      </bottom>
      <diagonal/>
    </border>
    <border>
      <left style="thin">
        <color theme="2" tint="-0.14999847407452621"/>
      </left>
      <right/>
      <top style="thin">
        <color theme="2" tint="-0.14996795556505021"/>
      </top>
      <bottom style="medium">
        <color theme="2" tint="-0.14999847407452621"/>
      </bottom>
      <diagonal/>
    </border>
    <border>
      <left style="thin">
        <color theme="2" tint="-0.14999847407452621"/>
      </left>
      <right/>
      <top/>
      <bottom style="thin">
        <color theme="2" tint="-0.14996795556505021"/>
      </bottom>
      <diagonal/>
    </border>
    <border>
      <left/>
      <right/>
      <top style="thin">
        <color theme="2" tint="-0.14999847407452621"/>
      </top>
      <bottom style="medium">
        <color theme="2" tint="-0.14999847407452621"/>
      </bottom>
      <diagonal/>
    </border>
    <border>
      <left/>
      <right/>
      <top style="thin">
        <color theme="2" tint="-0.14993743705557422"/>
      </top>
      <bottom style="thin">
        <color theme="2" tint="-0.14993743705557422"/>
      </bottom>
      <diagonal/>
    </border>
    <border>
      <left/>
      <right/>
      <top style="thin">
        <color theme="2" tint="-0.14993743705557422"/>
      </top>
      <bottom style="medium">
        <color theme="2" tint="-0.14999847407452621"/>
      </bottom>
      <diagonal/>
    </border>
    <border>
      <left/>
      <right/>
      <top/>
      <bottom style="thin">
        <color theme="2" tint="-0.14993743705557422"/>
      </bottom>
      <diagonal/>
    </border>
    <border>
      <left/>
      <right/>
      <top style="medium">
        <color rgb="FFDDDDDD"/>
      </top>
      <bottom style="medium">
        <color rgb="FFDDDDDD"/>
      </bottom>
      <diagonal/>
    </border>
    <border>
      <left/>
      <right/>
      <top style="thin">
        <color theme="2" tint="-0.14999847407452621"/>
      </top>
      <bottom style="thin">
        <color theme="3"/>
      </bottom>
      <diagonal/>
    </border>
    <border>
      <left/>
      <right/>
      <top style="thin">
        <color theme="2" tint="-0.14996795556505021"/>
      </top>
      <bottom style="thin">
        <color theme="3"/>
      </bottom>
      <diagonal/>
    </border>
    <border>
      <left/>
      <right/>
      <top style="thin">
        <color rgb="FFD9D9D9"/>
      </top>
      <bottom style="thin">
        <color rgb="FFD9D9D9"/>
      </bottom>
      <diagonal/>
    </border>
    <border>
      <left/>
      <right/>
      <top style="thin">
        <color indexed="64"/>
      </top>
      <bottom style="thin">
        <color rgb="FF172E62"/>
      </bottom>
      <diagonal/>
    </border>
    <border>
      <left/>
      <right/>
      <top style="thin">
        <color theme="2" tint="-0.24994659260841701"/>
      </top>
      <bottom style="thin">
        <color indexed="64"/>
      </bottom>
      <diagonal/>
    </border>
    <border>
      <left/>
      <right/>
      <top style="thin">
        <color indexed="64"/>
      </top>
      <bottom style="thin">
        <color theme="2" tint="-0.14999847407452621"/>
      </bottom>
      <diagonal/>
    </border>
    <border>
      <left/>
      <right/>
      <top style="thin">
        <color indexed="64"/>
      </top>
      <bottom style="thin">
        <color theme="2" tint="-0.14996795556505021"/>
      </bottom>
      <diagonal/>
    </border>
    <border>
      <left/>
      <right/>
      <top style="thin">
        <color auto="1"/>
      </top>
      <bottom style="thin">
        <color auto="1"/>
      </bottom>
      <diagonal/>
    </border>
    <border>
      <left/>
      <right/>
      <top/>
      <bottom style="thin">
        <color indexed="64"/>
      </bottom>
      <diagonal/>
    </border>
    <border>
      <left/>
      <right/>
      <top style="thin">
        <color theme="2" tint="-0.14993743705557422"/>
      </top>
      <bottom/>
      <diagonal/>
    </border>
    <border>
      <left/>
      <right/>
      <top style="thin">
        <color rgb="FF172E62"/>
      </top>
      <bottom style="thin">
        <color indexed="64"/>
      </bottom>
      <diagonal/>
    </border>
    <border>
      <left/>
      <right/>
      <top style="thin">
        <color theme="2" tint="-0.14996795556505021"/>
      </top>
      <bottom style="thin">
        <color indexed="64"/>
      </bottom>
      <diagonal/>
    </border>
    <border>
      <left/>
      <right/>
      <top style="thin">
        <color theme="2" tint="-0.24994659260841701"/>
      </top>
      <bottom/>
      <diagonal/>
    </border>
    <border>
      <left/>
      <right style="thin">
        <color indexed="64"/>
      </right>
      <top style="thin">
        <color theme="2" tint="-0.14996795556505021"/>
      </top>
      <bottom style="thin">
        <color indexed="64"/>
      </bottom>
      <diagonal/>
    </border>
    <border>
      <left/>
      <right style="thin">
        <color indexed="64"/>
      </right>
      <top style="thin">
        <color indexed="64"/>
      </top>
      <bottom style="thin">
        <color theme="2" tint="-0.14996795556505021"/>
      </bottom>
      <diagonal/>
    </border>
    <border>
      <left/>
      <right style="thin">
        <color indexed="64"/>
      </right>
      <top style="thin">
        <color theme="2" tint="-0.14996795556505021"/>
      </top>
      <bottom style="thin">
        <color theme="2" tint="-0.14996795556505021"/>
      </bottom>
      <diagonal/>
    </border>
    <border>
      <left/>
      <right/>
      <top style="thin">
        <color theme="2" tint="-0.14999847407452621"/>
      </top>
      <bottom style="thin">
        <color indexed="64"/>
      </bottom>
      <diagonal/>
    </border>
    <border>
      <left style="thin">
        <color theme="2" tint="-0.14999847407452621"/>
      </left>
      <right/>
      <top style="thin">
        <color rgb="FF172E62"/>
      </top>
      <bottom style="thin">
        <color indexed="64"/>
      </bottom>
      <diagonal/>
    </border>
    <border>
      <left style="medium">
        <color theme="7"/>
      </left>
      <right/>
      <top/>
      <bottom/>
      <diagonal/>
    </border>
    <border>
      <left/>
      <right/>
      <top style="thin">
        <color indexed="64"/>
      </top>
      <bottom/>
      <diagonal/>
    </border>
    <border>
      <left/>
      <right style="thin">
        <color indexed="64"/>
      </right>
      <top/>
      <bottom style="thin">
        <color indexed="64"/>
      </bottom>
      <diagonal/>
    </border>
    <border>
      <left/>
      <right style="dashed">
        <color theme="0"/>
      </right>
      <top/>
      <bottom/>
      <diagonal/>
    </border>
    <border>
      <left style="dashed">
        <color theme="0"/>
      </left>
      <right/>
      <top/>
      <bottom/>
      <diagonal/>
    </border>
  </borders>
  <cellStyleXfs count="65">
    <xf numFmtId="0" fontId="0" fillId="0" borderId="0"/>
    <xf numFmtId="9" fontId="3" fillId="0" borderId="0" applyFont="0" applyFill="0" applyBorder="0" applyAlignment="0" applyProtection="0"/>
    <xf numFmtId="0" fontId="4" fillId="0" borderId="0" applyNumberFormat="0" applyFill="0" applyBorder="0" applyAlignment="0" applyProtection="0"/>
    <xf numFmtId="0" fontId="14" fillId="0" borderId="0"/>
    <xf numFmtId="164" fontId="14" fillId="0" borderId="0" applyFont="0" applyFill="0" applyBorder="0" applyAlignment="0" applyProtection="0"/>
    <xf numFmtId="9" fontId="14" fillId="0" borderId="0" applyFont="0" applyFill="0" applyBorder="0" applyAlignment="0" applyProtection="0"/>
    <xf numFmtId="0" fontId="15" fillId="0" borderId="0" applyNumberFormat="0" applyFill="0" applyBorder="0" applyAlignment="0" applyProtection="0"/>
    <xf numFmtId="43" fontId="14" fillId="0" borderId="0" applyFont="0" applyFill="0" applyBorder="0" applyAlignment="0" applyProtection="0"/>
    <xf numFmtId="0" fontId="16" fillId="0" borderId="0"/>
    <xf numFmtId="0" fontId="14" fillId="0" borderId="0"/>
    <xf numFmtId="43" fontId="16" fillId="0" borderId="0" applyFont="0" applyFill="0" applyBorder="0" applyAlignment="0" applyProtection="0"/>
    <xf numFmtId="43" fontId="17" fillId="0" borderId="0" applyFont="0" applyFill="0" applyBorder="0" applyAlignment="0" applyProtection="0"/>
    <xf numFmtId="0" fontId="16" fillId="0" borderId="0"/>
    <xf numFmtId="0" fontId="16" fillId="0" borderId="0"/>
    <xf numFmtId="43" fontId="3" fillId="0" borderId="0" applyFont="0" applyFill="0" applyBorder="0" applyAlignment="0" applyProtection="0"/>
    <xf numFmtId="167" fontId="21" fillId="0" borderId="2">
      <alignment horizontal="right" wrapText="1"/>
    </xf>
    <xf numFmtId="168" fontId="21" fillId="0" borderId="2">
      <alignment horizontal="left" wrapText="1"/>
    </xf>
    <xf numFmtId="0" fontId="34" fillId="0" borderId="0"/>
    <xf numFmtId="180" fontId="34" fillId="0" borderId="0" applyFont="0" applyFill="0" applyBorder="0" applyAlignment="0" applyProtection="0"/>
    <xf numFmtId="9" fontId="34" fillId="0" borderId="0" applyFont="0" applyFill="0" applyBorder="0" applyAlignment="0" applyProtection="0"/>
    <xf numFmtId="180" fontId="34" fillId="0" borderId="0" applyFont="0" applyFill="0" applyBorder="0" applyAlignment="0" applyProtection="0"/>
    <xf numFmtId="0" fontId="35" fillId="0" borderId="0" applyNumberFormat="0" applyFill="0" applyBorder="0" applyAlignment="0" applyProtection="0"/>
    <xf numFmtId="0" fontId="36" fillId="0" borderId="0"/>
    <xf numFmtId="43" fontId="36" fillId="0" borderId="0" applyFont="0" applyFill="0" applyBorder="0" applyAlignment="0" applyProtection="0"/>
    <xf numFmtId="9" fontId="36" fillId="0" borderId="0" applyFont="0" applyFill="0" applyBorder="0" applyAlignment="0" applyProtection="0"/>
    <xf numFmtId="183" fontId="52" fillId="2" borderId="15">
      <alignment horizontal="right" vertical="center" wrapText="1"/>
    </xf>
    <xf numFmtId="43" fontId="14"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0" fontId="67" fillId="0" borderId="0"/>
    <xf numFmtId="43" fontId="14"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164" fontId="3" fillId="0" borderId="0" applyFont="0" applyFill="0" applyBorder="0" applyAlignment="0" applyProtection="0"/>
  </cellStyleXfs>
  <cellXfs count="1128">
    <xf numFmtId="0" fontId="0" fillId="0" borderId="0" xfId="0"/>
    <xf numFmtId="0" fontId="5" fillId="2" borderId="0" xfId="0" applyFont="1" applyFill="1"/>
    <xf numFmtId="0" fontId="5" fillId="2" borderId="0" xfId="0" applyFont="1" applyFill="1" applyAlignment="1">
      <alignment horizontal="left" vertical="center"/>
    </xf>
    <xf numFmtId="0" fontId="23" fillId="2" borderId="0" xfId="0" applyFont="1" applyFill="1" applyAlignment="1">
      <alignment vertical="center"/>
    </xf>
    <xf numFmtId="0" fontId="24" fillId="2" borderId="0" xfId="0" applyFont="1" applyFill="1"/>
    <xf numFmtId="0" fontId="25" fillId="2" borderId="0" xfId="0" applyFont="1" applyFill="1" applyAlignment="1">
      <alignment horizontal="left" vertical="center"/>
    </xf>
    <xf numFmtId="0" fontId="26" fillId="2" borderId="0" xfId="0" applyFont="1" applyFill="1"/>
    <xf numFmtId="9" fontId="18" fillId="2" borderId="0" xfId="0" applyNumberFormat="1" applyFont="1" applyFill="1" applyAlignment="1">
      <alignment horizontal="right" vertical="center"/>
    </xf>
    <xf numFmtId="0" fontId="23" fillId="2" borderId="0" xfId="0" applyFont="1" applyFill="1"/>
    <xf numFmtId="0" fontId="25" fillId="2" borderId="0" xfId="0" applyFont="1" applyFill="1" applyAlignment="1">
      <alignment vertical="center"/>
    </xf>
    <xf numFmtId="10" fontId="18" fillId="2" borderId="0" xfId="0" applyNumberFormat="1" applyFont="1" applyFill="1" applyAlignment="1">
      <alignment horizontal="right" vertical="center"/>
    </xf>
    <xf numFmtId="0" fontId="32" fillId="2" borderId="0" xfId="0" applyFont="1" applyFill="1"/>
    <xf numFmtId="0" fontId="7" fillId="2" borderId="0" xfId="0" applyFont="1" applyFill="1" applyAlignment="1">
      <alignment horizontal="right" vertical="center"/>
    </xf>
    <xf numFmtId="0" fontId="33" fillId="2" borderId="0" xfId="0" applyFont="1" applyFill="1"/>
    <xf numFmtId="0" fontId="24" fillId="2" borderId="0" xfId="0" applyFont="1" applyFill="1" applyAlignment="1">
      <alignment vertical="center"/>
    </xf>
    <xf numFmtId="0" fontId="19" fillId="2" borderId="0" xfId="0" applyFont="1" applyFill="1"/>
    <xf numFmtId="0" fontId="25" fillId="2" borderId="0" xfId="0" applyFont="1" applyFill="1" applyAlignment="1">
      <alignment horizontal="left" vertical="center" wrapText="1"/>
    </xf>
    <xf numFmtId="0" fontId="24" fillId="2" borderId="0" xfId="0" applyFont="1" applyFill="1" applyAlignment="1">
      <alignment wrapText="1"/>
    </xf>
    <xf numFmtId="0" fontId="25" fillId="2" borderId="0" xfId="0" applyFont="1" applyFill="1"/>
    <xf numFmtId="0" fontId="30" fillId="0" borderId="0" xfId="0" applyFont="1"/>
    <xf numFmtId="0" fontId="13" fillId="2" borderId="0" xfId="0" applyFont="1" applyFill="1" applyAlignment="1">
      <alignment wrapText="1"/>
    </xf>
    <xf numFmtId="170" fontId="7" fillId="2" borderId="0" xfId="14" applyNumberFormat="1" applyFont="1" applyFill="1" applyBorder="1" applyAlignment="1">
      <alignment horizontal="center" vertical="center"/>
    </xf>
    <xf numFmtId="9" fontId="7" fillId="2" borderId="0" xfId="1" applyFont="1" applyFill="1" applyBorder="1" applyAlignment="1">
      <alignment horizontal="right" vertical="center"/>
    </xf>
    <xf numFmtId="0" fontId="10" fillId="2" borderId="0" xfId="1" applyNumberFormat="1" applyFont="1" applyFill="1" applyBorder="1" applyAlignment="1">
      <alignment horizontal="right" vertical="center"/>
    </xf>
    <xf numFmtId="170" fontId="7" fillId="2" borderId="0" xfId="14" applyNumberFormat="1" applyFont="1" applyFill="1" applyBorder="1" applyAlignment="1">
      <alignment horizontal="right" vertical="center"/>
    </xf>
    <xf numFmtId="170" fontId="10" fillId="2" borderId="0" xfId="14" applyNumberFormat="1" applyFont="1" applyFill="1" applyBorder="1" applyAlignment="1">
      <alignment horizontal="right" vertical="center"/>
    </xf>
    <xf numFmtId="166" fontId="10" fillId="2" borderId="0" xfId="14" applyNumberFormat="1" applyFont="1" applyFill="1" applyBorder="1" applyAlignment="1">
      <alignment horizontal="right" vertical="center"/>
    </xf>
    <xf numFmtId="0" fontId="9" fillId="2" borderId="0" xfId="0" applyFont="1" applyFill="1" applyAlignment="1">
      <alignment horizontal="right" vertical="center" wrapText="1"/>
    </xf>
    <xf numFmtId="170" fontId="7" fillId="2" borderId="0" xfId="14" applyNumberFormat="1" applyFont="1" applyFill="1" applyBorder="1" applyAlignment="1">
      <alignment horizontal="right"/>
    </xf>
    <xf numFmtId="0" fontId="33" fillId="0" borderId="0" xfId="0" applyFont="1"/>
    <xf numFmtId="0" fontId="37" fillId="2" borderId="0" xfId="0" applyFont="1" applyFill="1"/>
    <xf numFmtId="0" fontId="5" fillId="0" borderId="0" xfId="0" applyFont="1" applyAlignment="1">
      <alignment horizontal="left" vertical="center"/>
    </xf>
    <xf numFmtId="0" fontId="38" fillId="2" borderId="0" xfId="0" applyFont="1" applyFill="1" applyAlignment="1">
      <alignment horizontal="left" vertical="center"/>
    </xf>
    <xf numFmtId="0" fontId="40" fillId="2" borderId="0" xfId="0" applyFont="1" applyFill="1" applyAlignment="1">
      <alignment vertical="center"/>
    </xf>
    <xf numFmtId="0" fontId="41" fillId="2" borderId="0" xfId="0" applyFont="1" applyFill="1" applyAlignment="1">
      <alignment horizontal="left" vertical="center"/>
    </xf>
    <xf numFmtId="0" fontId="37" fillId="2" borderId="0" xfId="0" applyFont="1" applyFill="1" applyAlignment="1">
      <alignment horizontal="left" vertical="center"/>
    </xf>
    <xf numFmtId="0" fontId="11" fillId="2" borderId="0" xfId="0" applyFont="1" applyFill="1" applyAlignment="1">
      <alignment vertical="center" wrapText="1"/>
    </xf>
    <xf numFmtId="0" fontId="7" fillId="4" borderId="4" xfId="0" applyFont="1" applyFill="1" applyBorder="1" applyAlignment="1">
      <alignment horizontal="left" vertical="center" wrapText="1"/>
    </xf>
    <xf numFmtId="0" fontId="7" fillId="4" borderId="4" xfId="0" applyFont="1" applyFill="1" applyBorder="1" applyAlignment="1">
      <alignment horizontal="center" vertical="center"/>
    </xf>
    <xf numFmtId="172" fontId="22" fillId="4" borderId="4" xfId="14" applyNumberFormat="1" applyFont="1" applyFill="1" applyBorder="1" applyAlignment="1">
      <alignment horizontal="right" vertical="center"/>
    </xf>
    <xf numFmtId="0" fontId="7" fillId="4" borderId="6" xfId="0" applyFont="1" applyFill="1" applyBorder="1" applyAlignment="1">
      <alignment horizontal="left" vertical="center" wrapText="1"/>
    </xf>
    <xf numFmtId="0" fontId="7" fillId="4" borderId="6" xfId="0" applyFont="1" applyFill="1" applyBorder="1" applyAlignment="1">
      <alignment horizontal="center" vertical="center"/>
    </xf>
    <xf numFmtId="172" fontId="22" fillId="4" borderId="6" xfId="14" applyNumberFormat="1" applyFont="1" applyFill="1" applyBorder="1" applyAlignment="1">
      <alignment horizontal="right" vertical="center"/>
    </xf>
    <xf numFmtId="173" fontId="42" fillId="4" borderId="7" xfId="14" applyNumberFormat="1" applyFont="1" applyFill="1" applyBorder="1" applyAlignment="1">
      <alignment horizontal="right" vertical="top"/>
    </xf>
    <xf numFmtId="173" fontId="22" fillId="4" borderId="6" xfId="14" applyNumberFormat="1" applyFont="1" applyFill="1" applyBorder="1" applyAlignment="1">
      <alignment horizontal="right" vertical="center"/>
    </xf>
    <xf numFmtId="0" fontId="7" fillId="4" borderId="5" xfId="0" applyFont="1" applyFill="1" applyBorder="1" applyAlignment="1">
      <alignment horizontal="left" vertical="center" wrapText="1"/>
    </xf>
    <xf numFmtId="0" fontId="7" fillId="4" borderId="5" xfId="0" applyFont="1" applyFill="1" applyBorder="1" applyAlignment="1">
      <alignment horizontal="center" vertical="center"/>
    </xf>
    <xf numFmtId="172" fontId="22" fillId="5" borderId="5" xfId="14" applyNumberFormat="1" applyFont="1" applyFill="1" applyBorder="1" applyAlignment="1">
      <alignment horizontal="right" vertical="center"/>
    </xf>
    <xf numFmtId="172" fontId="22" fillId="4" borderId="5" xfId="14" applyNumberFormat="1" applyFont="1" applyFill="1" applyBorder="1" applyAlignment="1">
      <alignment horizontal="right" vertical="center"/>
    </xf>
    <xf numFmtId="0" fontId="7" fillId="4" borderId="7" xfId="0" applyFont="1" applyFill="1" applyBorder="1" applyAlignment="1">
      <alignment horizontal="left" vertical="center" wrapText="1"/>
    </xf>
    <xf numFmtId="172" fontId="22" fillId="5" borderId="7" xfId="14" applyNumberFormat="1" applyFont="1" applyFill="1" applyBorder="1" applyAlignment="1">
      <alignment horizontal="right" vertical="center"/>
    </xf>
    <xf numFmtId="172" fontId="22" fillId="4" borderId="7" xfId="14" applyNumberFormat="1" applyFont="1" applyFill="1" applyBorder="1" applyAlignment="1">
      <alignment horizontal="right" vertical="center"/>
    </xf>
    <xf numFmtId="0" fontId="7" fillId="4" borderId="5" xfId="0" applyFont="1" applyFill="1" applyBorder="1" applyAlignment="1">
      <alignment horizontal="right" vertical="center"/>
    </xf>
    <xf numFmtId="172" fontId="42" fillId="4" borderId="5" xfId="14" applyNumberFormat="1" applyFont="1" applyFill="1" applyBorder="1" applyAlignment="1">
      <alignment horizontal="right" vertical="center"/>
    </xf>
    <xf numFmtId="173" fontId="42" fillId="4" borderId="5" xfId="14" applyNumberFormat="1" applyFont="1" applyFill="1" applyBorder="1" applyAlignment="1">
      <alignment horizontal="right" vertical="center"/>
    </xf>
    <xf numFmtId="172" fontId="42" fillId="4" borderId="7" xfId="14" applyNumberFormat="1" applyFont="1" applyFill="1" applyBorder="1" applyAlignment="1">
      <alignment horizontal="right" vertical="center"/>
    </xf>
    <xf numFmtId="173" fontId="42" fillId="4" borderId="7" xfId="14" applyNumberFormat="1" applyFont="1" applyFill="1" applyBorder="1" applyAlignment="1">
      <alignment horizontal="right" vertical="center"/>
    </xf>
    <xf numFmtId="0" fontId="30" fillId="0" borderId="0" xfId="0" applyFont="1" applyAlignment="1">
      <alignment wrapText="1"/>
    </xf>
    <xf numFmtId="0" fontId="10" fillId="4" borderId="5" xfId="0" applyFont="1" applyFill="1" applyBorder="1" applyAlignment="1">
      <alignment horizontal="left" vertical="center" wrapText="1"/>
    </xf>
    <xf numFmtId="0" fontId="10" fillId="4" borderId="5" xfId="0" applyFont="1" applyFill="1" applyBorder="1" applyAlignment="1">
      <alignment horizontal="right" vertical="center"/>
    </xf>
    <xf numFmtId="172" fontId="31" fillId="5" borderId="5" xfId="14" applyNumberFormat="1" applyFont="1" applyFill="1" applyBorder="1" applyAlignment="1">
      <alignment horizontal="right" vertical="center"/>
    </xf>
    <xf numFmtId="172" fontId="31" fillId="4" borderId="5" xfId="14" applyNumberFormat="1" applyFont="1" applyFill="1" applyBorder="1" applyAlignment="1">
      <alignment horizontal="right" vertical="center"/>
    </xf>
    <xf numFmtId="172" fontId="44" fillId="4" borderId="5" xfId="14" applyNumberFormat="1" applyFont="1" applyFill="1" applyBorder="1" applyAlignment="1">
      <alignment horizontal="right" vertical="center"/>
    </xf>
    <xf numFmtId="173" fontId="44" fillId="4" borderId="5" xfId="14" applyNumberFormat="1" applyFont="1" applyFill="1" applyBorder="1" applyAlignment="1">
      <alignment horizontal="right" vertical="center"/>
    </xf>
    <xf numFmtId="0" fontId="7" fillId="4" borderId="8"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0" borderId="11" xfId="0" applyFont="1" applyBorder="1" applyAlignment="1">
      <alignment horizontal="left" vertical="center" wrapText="1" indent="1"/>
    </xf>
    <xf numFmtId="174" fontId="22" fillId="5" borderId="5" xfId="14" applyNumberFormat="1" applyFont="1" applyFill="1" applyBorder="1" applyAlignment="1">
      <alignment horizontal="right" vertical="center"/>
    </xf>
    <xf numFmtId="174" fontId="22" fillId="4" borderId="5" xfId="14" applyNumberFormat="1" applyFont="1" applyFill="1" applyBorder="1" applyAlignment="1">
      <alignment horizontal="right" vertical="center"/>
    </xf>
    <xf numFmtId="169" fontId="7" fillId="4" borderId="7" xfId="0" applyNumberFormat="1" applyFont="1" applyFill="1" applyBorder="1" applyAlignment="1">
      <alignment horizontal="right" vertical="center"/>
    </xf>
    <xf numFmtId="169" fontId="7" fillId="4" borderId="7" xfId="0" applyNumberFormat="1" applyFont="1" applyFill="1" applyBorder="1" applyAlignment="1">
      <alignment horizontal="right" vertical="center" wrapText="1"/>
    </xf>
    <xf numFmtId="169" fontId="7" fillId="4" borderId="8" xfId="0" applyNumberFormat="1" applyFont="1" applyFill="1" applyBorder="1" applyAlignment="1">
      <alignment horizontal="right" vertical="center"/>
    </xf>
    <xf numFmtId="169" fontId="7" fillId="4" borderId="8" xfId="0" applyNumberFormat="1" applyFont="1" applyFill="1" applyBorder="1" applyAlignment="1">
      <alignment horizontal="right" vertical="center" wrapText="1"/>
    </xf>
    <xf numFmtId="0" fontId="11" fillId="2" borderId="0" xfId="0" applyFont="1" applyFill="1" applyAlignment="1">
      <alignment vertical="center"/>
    </xf>
    <xf numFmtId="0" fontId="10" fillId="4" borderId="10" xfId="0" applyFont="1" applyFill="1" applyBorder="1" applyAlignment="1">
      <alignment horizontal="left" vertical="center" wrapText="1"/>
    </xf>
    <xf numFmtId="0" fontId="7" fillId="4" borderId="12" xfId="0" applyFont="1" applyFill="1" applyBorder="1" applyAlignment="1">
      <alignment horizontal="center" vertical="center"/>
    </xf>
    <xf numFmtId="0" fontId="7" fillId="2" borderId="11" xfId="0" applyFont="1" applyFill="1" applyBorder="1" applyAlignment="1">
      <alignment horizontal="left" vertical="center" wrapText="1" indent="2"/>
    </xf>
    <xf numFmtId="0" fontId="7" fillId="2" borderId="11" xfId="0" applyFont="1" applyFill="1" applyBorder="1" applyAlignment="1">
      <alignment horizontal="center" vertical="center"/>
    </xf>
    <xf numFmtId="174" fontId="22" fillId="5" borderId="12" xfId="14" applyNumberFormat="1" applyFont="1" applyFill="1" applyBorder="1" applyAlignment="1">
      <alignment horizontal="right" vertical="center"/>
    </xf>
    <xf numFmtId="174" fontId="22" fillId="4" borderId="12" xfId="14" applyNumberFormat="1" applyFont="1" applyFill="1" applyBorder="1" applyAlignment="1">
      <alignment horizontal="right" vertical="center"/>
    </xf>
    <xf numFmtId="0" fontId="10" fillId="4" borderId="5" xfId="0" applyFont="1" applyFill="1" applyBorder="1" applyAlignment="1">
      <alignment horizontal="center" vertical="center"/>
    </xf>
    <xf numFmtId="0" fontId="7" fillId="2" borderId="0" xfId="0" applyFont="1" applyFill="1"/>
    <xf numFmtId="171" fontId="22" fillId="5" borderId="5" xfId="1" applyNumberFormat="1" applyFont="1" applyFill="1" applyBorder="1" applyAlignment="1">
      <alignment horizontal="right" vertical="center"/>
    </xf>
    <xf numFmtId="171" fontId="22" fillId="4" borderId="5" xfId="1" applyNumberFormat="1" applyFont="1" applyFill="1" applyBorder="1" applyAlignment="1">
      <alignment horizontal="right" vertical="center"/>
    </xf>
    <xf numFmtId="171" fontId="42" fillId="4" borderId="5" xfId="1" applyNumberFormat="1" applyFont="1" applyFill="1" applyBorder="1" applyAlignment="1">
      <alignment horizontal="right" vertical="center"/>
    </xf>
    <xf numFmtId="2" fontId="22" fillId="5" borderId="5" xfId="14" applyNumberFormat="1" applyFont="1" applyFill="1" applyBorder="1" applyAlignment="1">
      <alignment horizontal="right" vertical="center"/>
    </xf>
    <xf numFmtId="2" fontId="22" fillId="4" borderId="5" xfId="14" applyNumberFormat="1" applyFont="1" applyFill="1" applyBorder="1" applyAlignment="1">
      <alignment horizontal="right" vertical="center"/>
    </xf>
    <xf numFmtId="173" fontId="42" fillId="4" borderId="12" xfId="14" applyNumberFormat="1" applyFont="1" applyFill="1" applyBorder="1" applyAlignment="1">
      <alignment horizontal="right" vertical="center"/>
    </xf>
    <xf numFmtId="0" fontId="7" fillId="2" borderId="7" xfId="0" applyFont="1" applyFill="1" applyBorder="1" applyAlignment="1">
      <alignment horizontal="left" vertical="center" wrapText="1" indent="3"/>
    </xf>
    <xf numFmtId="177" fontId="7" fillId="5" borderId="11" xfId="0" applyNumberFormat="1" applyFont="1" applyFill="1" applyBorder="1" applyAlignment="1">
      <alignment horizontal="right" vertical="center"/>
    </xf>
    <xf numFmtId="177" fontId="7" fillId="2" borderId="11" xfId="0" applyNumberFormat="1" applyFont="1" applyFill="1" applyBorder="1" applyAlignment="1">
      <alignment horizontal="right" vertical="center"/>
    </xf>
    <xf numFmtId="177" fontId="11" fillId="2" borderId="11" xfId="0" applyNumberFormat="1" applyFont="1" applyFill="1" applyBorder="1" applyAlignment="1">
      <alignment horizontal="right" vertical="center"/>
    </xf>
    <xf numFmtId="173" fontId="42" fillId="4" borderId="11" xfId="14" applyNumberFormat="1" applyFont="1" applyFill="1" applyBorder="1" applyAlignment="1">
      <alignment horizontal="right" vertical="center"/>
    </xf>
    <xf numFmtId="177" fontId="11" fillId="2" borderId="0" xfId="0" applyNumberFormat="1" applyFont="1" applyFill="1" applyAlignment="1">
      <alignment horizontal="right" vertical="center"/>
    </xf>
    <xf numFmtId="173" fontId="42" fillId="4" borderId="10" xfId="14" applyNumberFormat="1" applyFont="1" applyFill="1" applyBorder="1" applyAlignment="1">
      <alignment horizontal="right" vertical="center"/>
    </xf>
    <xf numFmtId="177" fontId="10" fillId="5" borderId="10" xfId="0" applyNumberFormat="1" applyFont="1" applyFill="1" applyBorder="1" applyAlignment="1">
      <alignment horizontal="right" vertical="center"/>
    </xf>
    <xf numFmtId="177" fontId="10" fillId="2" borderId="10" xfId="0" applyNumberFormat="1" applyFont="1" applyFill="1" applyBorder="1" applyAlignment="1">
      <alignment horizontal="right" vertical="center"/>
    </xf>
    <xf numFmtId="177" fontId="13" fillId="2" borderId="10" xfId="0" applyNumberFormat="1" applyFont="1" applyFill="1" applyBorder="1" applyAlignment="1">
      <alignment horizontal="right" vertical="center"/>
    </xf>
    <xf numFmtId="173" fontId="44" fillId="4" borderId="10" xfId="14" applyNumberFormat="1" applyFont="1" applyFill="1" applyBorder="1" applyAlignment="1">
      <alignment horizontal="right" vertical="center"/>
    </xf>
    <xf numFmtId="0" fontId="43" fillId="0" borderId="0" xfId="0" applyFont="1" applyAlignment="1">
      <alignment wrapText="1"/>
    </xf>
    <xf numFmtId="3" fontId="22" fillId="5" borderId="12" xfId="14" applyNumberFormat="1" applyFont="1" applyFill="1" applyBorder="1" applyAlignment="1">
      <alignment horizontal="right" vertical="center"/>
    </xf>
    <xf numFmtId="3" fontId="22" fillId="4" borderId="12" xfId="14" applyNumberFormat="1" applyFont="1" applyFill="1" applyBorder="1" applyAlignment="1">
      <alignment horizontal="right" vertical="center"/>
    </xf>
    <xf numFmtId="169" fontId="22" fillId="5" borderId="12" xfId="14" applyNumberFormat="1" applyFont="1" applyFill="1" applyBorder="1" applyAlignment="1">
      <alignment horizontal="right" vertical="center"/>
    </xf>
    <xf numFmtId="0" fontId="7" fillId="4" borderId="0" xfId="0" applyFont="1" applyFill="1" applyAlignment="1">
      <alignment horizontal="left" vertical="center" wrapText="1"/>
    </xf>
    <xf numFmtId="0" fontId="7" fillId="2" borderId="8" xfId="0" applyFont="1" applyFill="1" applyBorder="1" applyAlignment="1">
      <alignment horizontal="center" vertical="center" wrapText="1"/>
    </xf>
    <xf numFmtId="0" fontId="7" fillId="2" borderId="8" xfId="0" applyFont="1" applyFill="1" applyBorder="1" applyAlignment="1">
      <alignment horizontal="right" vertical="center" wrapText="1"/>
    </xf>
    <xf numFmtId="179" fontId="11" fillId="2" borderId="8" xfId="1" applyNumberFormat="1" applyFont="1" applyFill="1" applyBorder="1" applyAlignment="1">
      <alignment horizontal="right" vertical="center" wrapText="1"/>
    </xf>
    <xf numFmtId="0" fontId="7" fillId="2" borderId="7" xfId="0" applyFont="1" applyFill="1" applyBorder="1" applyAlignment="1">
      <alignment horizontal="center" vertical="center" wrapText="1"/>
    </xf>
    <xf numFmtId="0" fontId="11" fillId="2" borderId="7" xfId="0" applyFont="1" applyFill="1" applyBorder="1" applyAlignment="1">
      <alignment horizontal="right" vertical="center" wrapText="1"/>
    </xf>
    <xf numFmtId="179" fontId="11" fillId="2" borderId="7" xfId="1" applyNumberFormat="1" applyFont="1" applyFill="1" applyBorder="1" applyAlignment="1">
      <alignment horizontal="right" vertical="center" wrapText="1"/>
    </xf>
    <xf numFmtId="0" fontId="7" fillId="2" borderId="8" xfId="0" applyFont="1" applyFill="1" applyBorder="1" applyAlignment="1">
      <alignment horizontal="left" vertical="center" wrapText="1" indent="3"/>
    </xf>
    <xf numFmtId="0" fontId="7" fillId="2" borderId="5" xfId="0" applyFont="1" applyFill="1" applyBorder="1" applyAlignment="1">
      <alignment horizontal="left" vertical="center" wrapText="1" indent="3"/>
    </xf>
    <xf numFmtId="0" fontId="7" fillId="2" borderId="5" xfId="0" applyFont="1" applyFill="1" applyBorder="1" applyAlignment="1">
      <alignment horizontal="center" vertical="center" wrapText="1"/>
    </xf>
    <xf numFmtId="0" fontId="11" fillId="2" borderId="5" xfId="0" applyFont="1" applyFill="1" applyBorder="1" applyAlignment="1">
      <alignment horizontal="right" vertical="center" wrapText="1"/>
    </xf>
    <xf numFmtId="179" fontId="11" fillId="2" borderId="5" xfId="1" applyNumberFormat="1" applyFont="1" applyFill="1" applyBorder="1" applyAlignment="1">
      <alignment horizontal="right" vertical="center" wrapText="1"/>
    </xf>
    <xf numFmtId="0" fontId="7" fillId="2" borderId="0" xfId="0" applyFont="1" applyFill="1" applyAlignment="1">
      <alignment horizontal="right" vertical="center" wrapText="1"/>
    </xf>
    <xf numFmtId="177" fontId="11" fillId="2" borderId="7" xfId="0" applyNumberFormat="1" applyFont="1" applyFill="1" applyBorder="1" applyAlignment="1">
      <alignment horizontal="right" vertical="center"/>
    </xf>
    <xf numFmtId="171" fontId="7" fillId="5" borderId="7" xfId="0" applyNumberFormat="1" applyFont="1" applyFill="1" applyBorder="1" applyAlignment="1">
      <alignment horizontal="right" vertical="center" wrapText="1"/>
    </xf>
    <xf numFmtId="176" fontId="42" fillId="4" borderId="5" xfId="14" applyNumberFormat="1" applyFont="1" applyFill="1" applyBorder="1" applyAlignment="1">
      <alignment horizontal="right" vertical="center"/>
    </xf>
    <xf numFmtId="2" fontId="7" fillId="5" borderId="7" xfId="0" applyNumberFormat="1" applyFont="1" applyFill="1" applyBorder="1" applyAlignment="1">
      <alignment horizontal="right" vertical="center" wrapText="1"/>
    </xf>
    <xf numFmtId="2" fontId="7" fillId="2" borderId="7" xfId="0" applyNumberFormat="1" applyFont="1" applyFill="1" applyBorder="1" applyAlignment="1">
      <alignment horizontal="right" vertical="center" wrapText="1"/>
    </xf>
    <xf numFmtId="2" fontId="7" fillId="5" borderId="8" xfId="0" applyNumberFormat="1" applyFont="1" applyFill="1" applyBorder="1" applyAlignment="1">
      <alignment horizontal="right" vertical="center" wrapText="1"/>
    </xf>
    <xf numFmtId="2" fontId="7" fillId="2" borderId="8" xfId="0" applyNumberFormat="1" applyFont="1" applyFill="1" applyBorder="1" applyAlignment="1">
      <alignment horizontal="right" vertical="center" wrapText="1"/>
    </xf>
    <xf numFmtId="179" fontId="11" fillId="2" borderId="12" xfId="1" applyNumberFormat="1" applyFont="1" applyFill="1" applyBorder="1" applyAlignment="1">
      <alignment horizontal="right" vertical="center" wrapText="1"/>
    </xf>
    <xf numFmtId="0" fontId="7" fillId="4" borderId="0" xfId="0" applyFont="1" applyFill="1" applyAlignment="1">
      <alignment horizontal="center" vertical="center"/>
    </xf>
    <xf numFmtId="172" fontId="22" fillId="4" borderId="0" xfId="14" applyNumberFormat="1" applyFont="1" applyFill="1" applyBorder="1" applyAlignment="1">
      <alignment horizontal="right" vertical="center"/>
    </xf>
    <xf numFmtId="172" fontId="42" fillId="4" borderId="0" xfId="14" applyNumberFormat="1" applyFont="1" applyFill="1" applyBorder="1" applyAlignment="1">
      <alignment horizontal="right" vertical="center"/>
    </xf>
    <xf numFmtId="173" fontId="42" fillId="4" borderId="0" xfId="14" applyNumberFormat="1" applyFont="1" applyFill="1" applyBorder="1" applyAlignment="1">
      <alignment horizontal="right" vertical="center"/>
    </xf>
    <xf numFmtId="0" fontId="26" fillId="2" borderId="0" xfId="0" applyFont="1" applyFill="1" applyAlignment="1">
      <alignment horizontal="left" indent="1"/>
    </xf>
    <xf numFmtId="0" fontId="7" fillId="2" borderId="0" xfId="0" applyFont="1" applyFill="1" applyAlignment="1">
      <alignment horizontal="center" vertical="center"/>
    </xf>
    <xf numFmtId="165" fontId="22" fillId="4" borderId="6" xfId="14" applyNumberFormat="1" applyFont="1" applyFill="1" applyBorder="1" applyAlignment="1">
      <alignment horizontal="right" vertical="center"/>
    </xf>
    <xf numFmtId="174" fontId="22" fillId="4" borderId="4" xfId="14" applyNumberFormat="1" applyFont="1" applyFill="1" applyBorder="1" applyAlignment="1">
      <alignment horizontal="right" vertical="center"/>
    </xf>
    <xf numFmtId="0" fontId="43" fillId="2" borderId="0" xfId="0" applyFont="1" applyFill="1" applyAlignment="1">
      <alignment wrapText="1"/>
    </xf>
    <xf numFmtId="176" fontId="31" fillId="5" borderId="5" xfId="14" applyNumberFormat="1" applyFont="1" applyFill="1" applyBorder="1" applyAlignment="1">
      <alignment horizontal="right" vertical="center"/>
    </xf>
    <xf numFmtId="176" fontId="31" fillId="4" borderId="5" xfId="14" applyNumberFormat="1" applyFont="1" applyFill="1" applyBorder="1" applyAlignment="1">
      <alignment horizontal="right" vertical="center"/>
    </xf>
    <xf numFmtId="0" fontId="10" fillId="2" borderId="0" xfId="0" applyFont="1" applyFill="1" applyAlignment="1">
      <alignment horizontal="left" vertical="center" indent="1"/>
    </xf>
    <xf numFmtId="174" fontId="31" fillId="5" borderId="5" xfId="14" applyNumberFormat="1" applyFont="1" applyFill="1" applyBorder="1" applyAlignment="1">
      <alignment horizontal="right" vertical="center"/>
    </xf>
    <xf numFmtId="174" fontId="31" fillId="4" borderId="5" xfId="14" applyNumberFormat="1" applyFont="1" applyFill="1" applyBorder="1" applyAlignment="1">
      <alignment horizontal="right" vertical="center"/>
    </xf>
    <xf numFmtId="0" fontId="30" fillId="2" borderId="0" xfId="0" applyFont="1" applyFill="1"/>
    <xf numFmtId="0" fontId="37" fillId="0" borderId="0" xfId="0" applyFont="1" applyAlignment="1">
      <alignment horizontal="left" vertical="center"/>
    </xf>
    <xf numFmtId="166" fontId="7" fillId="2" borderId="0" xfId="14" applyNumberFormat="1" applyFont="1" applyFill="1" applyBorder="1" applyAlignment="1">
      <alignment horizontal="right" vertical="center"/>
    </xf>
    <xf numFmtId="171" fontId="7" fillId="2" borderId="0" xfId="1" applyNumberFormat="1" applyFont="1" applyFill="1" applyBorder="1" applyAlignment="1">
      <alignment horizontal="right" vertical="center"/>
    </xf>
    <xf numFmtId="0" fontId="38" fillId="2" borderId="1" xfId="0" applyFont="1" applyFill="1" applyBorder="1" applyAlignment="1">
      <alignment horizontal="left" vertical="center"/>
    </xf>
    <xf numFmtId="0" fontId="6"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0" xfId="0" applyFont="1" applyFill="1" applyAlignment="1">
      <alignment horizontal="center"/>
    </xf>
    <xf numFmtId="0" fontId="25" fillId="2" borderId="1" xfId="0" applyFont="1" applyFill="1" applyBorder="1" applyAlignment="1">
      <alignment vertical="center"/>
    </xf>
    <xf numFmtId="0" fontId="38" fillId="2" borderId="0" xfId="0" applyFont="1" applyFill="1" applyAlignment="1">
      <alignment horizontal="left" vertical="center" indent="1"/>
    </xf>
    <xf numFmtId="0" fontId="45" fillId="2" borderId="0" xfId="0" applyFont="1" applyFill="1"/>
    <xf numFmtId="0" fontId="46" fillId="2" borderId="0" xfId="0" applyFont="1" applyFill="1"/>
    <xf numFmtId="0" fontId="46" fillId="2" borderId="0" xfId="0" applyFont="1" applyFill="1" applyAlignment="1">
      <alignment wrapText="1"/>
    </xf>
    <xf numFmtId="0" fontId="45" fillId="2" borderId="0" xfId="0" applyFont="1" applyFill="1" applyAlignment="1">
      <alignment wrapText="1"/>
    </xf>
    <xf numFmtId="0" fontId="20" fillId="2" borderId="0" xfId="0" applyFont="1" applyFill="1"/>
    <xf numFmtId="0" fontId="49" fillId="2" borderId="0" xfId="0" applyFont="1" applyFill="1"/>
    <xf numFmtId="0" fontId="49" fillId="2" borderId="0" xfId="0" applyFont="1" applyFill="1" applyAlignment="1">
      <alignment horizontal="center" vertical="center" wrapText="1"/>
    </xf>
    <xf numFmtId="0" fontId="50" fillId="2" borderId="0" xfId="0" applyFont="1" applyFill="1"/>
    <xf numFmtId="0" fontId="48" fillId="2" borderId="0" xfId="0" applyFont="1" applyFill="1"/>
    <xf numFmtId="0" fontId="45" fillId="2" borderId="0" xfId="0" applyFont="1" applyFill="1" applyAlignment="1">
      <alignment horizontal="right"/>
    </xf>
    <xf numFmtId="0" fontId="45" fillId="2" borderId="0" xfId="0" applyFont="1" applyFill="1" applyAlignment="1">
      <alignment horizontal="center" wrapText="1"/>
    </xf>
    <xf numFmtId="0" fontId="46" fillId="2" borderId="0" xfId="0" applyFont="1" applyFill="1" applyAlignment="1">
      <alignment horizontal="center" wrapText="1"/>
    </xf>
    <xf numFmtId="0" fontId="51" fillId="2" borderId="0" xfId="0" applyFont="1" applyFill="1" applyAlignment="1">
      <alignment horizontal="left" vertical="center"/>
    </xf>
    <xf numFmtId="3" fontId="45" fillId="2" borderId="0" xfId="0" applyNumberFormat="1" applyFont="1" applyFill="1"/>
    <xf numFmtId="169" fontId="45" fillId="2" borderId="0" xfId="0" applyNumberFormat="1" applyFont="1" applyFill="1"/>
    <xf numFmtId="4" fontId="45" fillId="2" borderId="0" xfId="0" applyNumberFormat="1" applyFont="1" applyFill="1"/>
    <xf numFmtId="0" fontId="7" fillId="4" borderId="8" xfId="0" applyFont="1" applyFill="1" applyBorder="1" applyAlignment="1">
      <alignment horizontal="right" vertical="center"/>
    </xf>
    <xf numFmtId="172" fontId="22" fillId="5" borderId="8" xfId="14" applyNumberFormat="1" applyFont="1" applyFill="1" applyBorder="1" applyAlignment="1">
      <alignment horizontal="right" vertical="center"/>
    </xf>
    <xf numFmtId="172" fontId="22" fillId="4" borderId="8" xfId="14" applyNumberFormat="1" applyFont="1" applyFill="1" applyBorder="1" applyAlignment="1">
      <alignment horizontal="right" vertical="center"/>
    </xf>
    <xf numFmtId="172" fontId="42" fillId="4" borderId="8" xfId="14" applyNumberFormat="1" applyFont="1" applyFill="1" applyBorder="1" applyAlignment="1">
      <alignment horizontal="right" vertical="center"/>
    </xf>
    <xf numFmtId="0" fontId="10" fillId="4" borderId="10" xfId="0" applyFont="1" applyFill="1" applyBorder="1" applyAlignment="1">
      <alignment horizontal="center" vertical="center" wrapText="1"/>
    </xf>
    <xf numFmtId="0" fontId="30" fillId="2" borderId="0" xfId="0" applyFont="1" applyFill="1" applyAlignment="1">
      <alignment vertical="top" wrapText="1"/>
    </xf>
    <xf numFmtId="0" fontId="30" fillId="2" borderId="0" xfId="0" applyFont="1" applyFill="1" applyAlignment="1">
      <alignment vertical="top"/>
    </xf>
    <xf numFmtId="174" fontId="42" fillId="4" borderId="12" xfId="14" applyNumberFormat="1" applyFont="1" applyFill="1" applyBorder="1" applyAlignment="1">
      <alignment horizontal="right" vertical="center"/>
    </xf>
    <xf numFmtId="0" fontId="30" fillId="4" borderId="0" xfId="0" applyFont="1" applyFill="1"/>
    <xf numFmtId="182" fontId="7" fillId="5" borderId="11" xfId="0" applyNumberFormat="1" applyFont="1" applyFill="1" applyBorder="1" applyAlignment="1">
      <alignment horizontal="right" vertical="center"/>
    </xf>
    <xf numFmtId="10" fontId="25" fillId="2" borderId="0" xfId="0" applyNumberFormat="1" applyFont="1" applyFill="1"/>
    <xf numFmtId="0" fontId="10" fillId="2" borderId="3" xfId="0" applyFont="1" applyFill="1" applyBorder="1" applyAlignment="1">
      <alignment horizontal="left" vertical="center"/>
    </xf>
    <xf numFmtId="0" fontId="53" fillId="2" borderId="0" xfId="0" applyFont="1" applyFill="1"/>
    <xf numFmtId="169" fontId="53" fillId="2" borderId="0" xfId="0" applyNumberFormat="1" applyFont="1" applyFill="1"/>
    <xf numFmtId="0" fontId="30" fillId="0" borderId="0" xfId="0" applyFont="1" applyAlignment="1">
      <alignment vertical="center"/>
    </xf>
    <xf numFmtId="165" fontId="31" fillId="5" borderId="5" xfId="1" applyNumberFormat="1" applyFont="1" applyFill="1" applyBorder="1" applyAlignment="1">
      <alignment horizontal="right" vertical="center"/>
    </xf>
    <xf numFmtId="0" fontId="54" fillId="2" borderId="0" xfId="0" applyFont="1" applyFill="1" applyAlignment="1">
      <alignment horizontal="left" vertical="center" wrapText="1"/>
    </xf>
    <xf numFmtId="4" fontId="22" fillId="5" borderId="12" xfId="14" applyNumberFormat="1" applyFont="1" applyFill="1" applyBorder="1" applyAlignment="1">
      <alignment horizontal="right" vertical="center"/>
    </xf>
    <xf numFmtId="171" fontId="7" fillId="5" borderId="12" xfId="1" applyNumberFormat="1" applyFont="1" applyFill="1" applyBorder="1" applyAlignment="1">
      <alignment horizontal="right" vertical="center" wrapText="1"/>
    </xf>
    <xf numFmtId="167" fontId="7" fillId="5" borderId="11" xfId="0" applyNumberFormat="1" applyFont="1" applyFill="1" applyBorder="1" applyAlignment="1">
      <alignment horizontal="right" vertical="center"/>
    </xf>
    <xf numFmtId="167" fontId="7" fillId="2" borderId="11" xfId="0" applyNumberFormat="1" applyFont="1" applyFill="1" applyBorder="1" applyAlignment="1">
      <alignment horizontal="right" vertical="center"/>
    </xf>
    <xf numFmtId="167" fontId="11" fillId="2" borderId="11" xfId="0" applyNumberFormat="1" applyFont="1" applyFill="1" applyBorder="1" applyAlignment="1">
      <alignment horizontal="right" vertical="center"/>
    </xf>
    <xf numFmtId="0" fontId="25" fillId="2" borderId="1" xfId="0" applyFont="1" applyFill="1" applyBorder="1" applyAlignment="1">
      <alignment vertical="center" wrapText="1"/>
    </xf>
    <xf numFmtId="3" fontId="7" fillId="2" borderId="0" xfId="0" applyNumberFormat="1" applyFont="1" applyFill="1" applyAlignment="1">
      <alignment horizontal="right" vertical="center"/>
    </xf>
    <xf numFmtId="0" fontId="0" fillId="2" borderId="0" xfId="0" applyFill="1"/>
    <xf numFmtId="0" fontId="47" fillId="2" borderId="0" xfId="0" applyFont="1" applyFill="1"/>
    <xf numFmtId="0" fontId="30" fillId="2" borderId="0" xfId="0" applyFont="1" applyFill="1" applyAlignment="1">
      <alignment horizontal="left" vertical="center" indent="1"/>
    </xf>
    <xf numFmtId="0" fontId="51" fillId="2" borderId="0" xfId="0" applyFont="1" applyFill="1" applyAlignment="1">
      <alignment vertical="center"/>
    </xf>
    <xf numFmtId="0" fontId="48" fillId="2" borderId="0" xfId="0" applyFont="1" applyFill="1" applyAlignment="1">
      <alignment wrapText="1"/>
    </xf>
    <xf numFmtId="0" fontId="30" fillId="2" borderId="0" xfId="0" applyFont="1" applyFill="1" applyAlignment="1">
      <alignment horizontal="left" vertical="top" indent="1"/>
    </xf>
    <xf numFmtId="0" fontId="30" fillId="2" borderId="0" xfId="0" applyFont="1" applyFill="1" applyAlignment="1">
      <alignment horizontal="left" indent="1"/>
    </xf>
    <xf numFmtId="0" fontId="20" fillId="2" borderId="0" xfId="0" applyFont="1" applyFill="1" applyAlignment="1">
      <alignment wrapText="1"/>
    </xf>
    <xf numFmtId="0" fontId="29" fillId="2" borderId="0" xfId="0" applyFont="1" applyFill="1" applyAlignment="1">
      <alignment vertical="center"/>
    </xf>
    <xf numFmtId="0" fontId="29" fillId="2" borderId="0" xfId="0" applyFont="1" applyFill="1" applyAlignment="1">
      <alignment vertical="center" wrapText="1"/>
    </xf>
    <xf numFmtId="166" fontId="25" fillId="2" borderId="0" xfId="0" applyNumberFormat="1" applyFont="1" applyFill="1"/>
    <xf numFmtId="181" fontId="25" fillId="2" borderId="0" xfId="0" applyNumberFormat="1" applyFont="1" applyFill="1"/>
    <xf numFmtId="170" fontId="25" fillId="2" borderId="0" xfId="14" applyNumberFormat="1" applyFont="1" applyFill="1"/>
    <xf numFmtId="169" fontId="20" fillId="2" borderId="0" xfId="0" applyNumberFormat="1" applyFont="1" applyFill="1"/>
    <xf numFmtId="10" fontId="7" fillId="2" borderId="0" xfId="0" applyNumberFormat="1" applyFont="1" applyFill="1" applyAlignment="1">
      <alignment horizontal="right" vertical="center"/>
    </xf>
    <xf numFmtId="10" fontId="7" fillId="2" borderId="0" xfId="0" applyNumberFormat="1" applyFont="1" applyFill="1" applyAlignment="1">
      <alignment horizontal="right" vertical="center" wrapText="1"/>
    </xf>
    <xf numFmtId="4" fontId="25" fillId="2" borderId="0" xfId="0" applyNumberFormat="1" applyFont="1" applyFill="1"/>
    <xf numFmtId="179" fontId="11" fillId="0" borderId="7" xfId="1" applyNumberFormat="1" applyFont="1" applyBorder="1" applyAlignment="1">
      <alignment horizontal="right" vertical="center" wrapText="1"/>
    </xf>
    <xf numFmtId="174" fontId="42" fillId="2" borderId="12" xfId="14" applyNumberFormat="1" applyFont="1" applyFill="1" applyBorder="1" applyAlignment="1">
      <alignment horizontal="right" vertical="center"/>
    </xf>
    <xf numFmtId="0" fontId="11" fillId="4" borderId="8" xfId="0" applyFont="1" applyFill="1" applyBorder="1" applyAlignment="1">
      <alignment horizontal="left" vertical="center" wrapText="1"/>
    </xf>
    <xf numFmtId="173" fontId="42" fillId="4" borderId="5" xfId="14" applyNumberFormat="1" applyFont="1" applyFill="1" applyBorder="1" applyAlignment="1">
      <alignment horizontal="right" vertical="top"/>
    </xf>
    <xf numFmtId="0" fontId="7" fillId="2" borderId="0" xfId="0" applyFont="1" applyFill="1" applyAlignment="1">
      <alignment horizontal="center" vertical="center" wrapText="1"/>
    </xf>
    <xf numFmtId="2" fontId="7" fillId="5" borderId="0" xfId="0" applyNumberFormat="1" applyFont="1" applyFill="1" applyAlignment="1">
      <alignment horizontal="right" vertical="center" wrapText="1"/>
    </xf>
    <xf numFmtId="2" fontId="7" fillId="2" borderId="0" xfId="0" applyNumberFormat="1" applyFont="1" applyFill="1" applyAlignment="1">
      <alignment horizontal="right" vertical="center" wrapText="1"/>
    </xf>
    <xf numFmtId="177" fontId="11" fillId="2" borderId="5" xfId="0" applyNumberFormat="1" applyFont="1" applyFill="1" applyBorder="1" applyAlignment="1">
      <alignment horizontal="right" vertical="center"/>
    </xf>
    <xf numFmtId="172" fontId="22" fillId="5" borderId="12" xfId="14" applyNumberFormat="1" applyFont="1" applyFill="1" applyBorder="1" applyAlignment="1">
      <alignment horizontal="right" vertical="center"/>
    </xf>
    <xf numFmtId="0" fontId="30" fillId="0" borderId="0" xfId="0" applyFont="1" applyAlignment="1">
      <alignment horizontal="left" indent="1"/>
    </xf>
    <xf numFmtId="0" fontId="7" fillId="4" borderId="10" xfId="0" applyFont="1" applyFill="1" applyBorder="1" applyAlignment="1">
      <alignment horizontal="left" vertical="center" wrapText="1" indent="2"/>
    </xf>
    <xf numFmtId="171" fontId="7" fillId="2" borderId="7" xfId="0" quotePrefix="1" applyNumberFormat="1" applyFont="1" applyFill="1" applyBorder="1" applyAlignment="1">
      <alignment horizontal="right" vertical="center" wrapText="1"/>
    </xf>
    <xf numFmtId="0" fontId="57" fillId="0" borderId="0" xfId="0" quotePrefix="1" applyFont="1"/>
    <xf numFmtId="172" fontId="42" fillId="4" borderId="12" xfId="14" applyNumberFormat="1" applyFont="1" applyFill="1" applyBorder="1" applyAlignment="1">
      <alignment horizontal="right" vertical="center"/>
    </xf>
    <xf numFmtId="172" fontId="22" fillId="5" borderId="4" xfId="14" applyNumberFormat="1" applyFont="1" applyFill="1" applyBorder="1" applyAlignment="1">
      <alignment horizontal="right" vertical="center"/>
    </xf>
    <xf numFmtId="174" fontId="22" fillId="5" borderId="4" xfId="14" applyNumberFormat="1" applyFont="1" applyFill="1" applyBorder="1" applyAlignment="1">
      <alignment horizontal="right" vertical="center"/>
    </xf>
    <xf numFmtId="171" fontId="7" fillId="2" borderId="12" xfId="1" quotePrefix="1" applyNumberFormat="1" applyFont="1" applyFill="1" applyBorder="1" applyAlignment="1">
      <alignment horizontal="right" vertical="center" wrapText="1"/>
    </xf>
    <xf numFmtId="173" fontId="42" fillId="4" borderId="9" xfId="14" applyNumberFormat="1" applyFont="1" applyFill="1" applyBorder="1" applyAlignment="1">
      <alignment horizontal="right" vertical="center"/>
    </xf>
    <xf numFmtId="0" fontId="7" fillId="2" borderId="7" xfId="0" applyFont="1" applyFill="1" applyBorder="1" applyAlignment="1">
      <alignment horizontal="left" vertical="center" wrapText="1" indent="2"/>
    </xf>
    <xf numFmtId="0" fontId="30" fillId="2" borderId="17" xfId="0" applyFont="1" applyFill="1" applyBorder="1" applyAlignment="1">
      <alignment vertical="top"/>
    </xf>
    <xf numFmtId="0" fontId="29" fillId="0" borderId="0" xfId="0" applyFont="1" applyAlignment="1">
      <alignment vertical="center"/>
    </xf>
    <xf numFmtId="165" fontId="7" fillId="3" borderId="16" xfId="0" applyNumberFormat="1" applyFont="1" applyFill="1" applyBorder="1" applyAlignment="1">
      <alignment horizontal="right" vertical="center"/>
    </xf>
    <xf numFmtId="0" fontId="56" fillId="0" borderId="17" xfId="0" applyFont="1" applyBorder="1" applyAlignment="1">
      <alignment horizontal="left" vertical="center"/>
    </xf>
    <xf numFmtId="172" fontId="22" fillId="5" borderId="0" xfId="14" applyNumberFormat="1" applyFont="1" applyFill="1" applyBorder="1" applyAlignment="1">
      <alignment horizontal="right" vertical="center"/>
    </xf>
    <xf numFmtId="49" fontId="7" fillId="2" borderId="7" xfId="0" applyNumberFormat="1" applyFont="1" applyFill="1" applyBorder="1" applyAlignment="1">
      <alignment horizontal="left" vertical="center" wrapText="1" indent="3"/>
    </xf>
    <xf numFmtId="0" fontId="11" fillId="0" borderId="0" xfId="0" quotePrefix="1" applyFont="1"/>
    <xf numFmtId="49" fontId="7" fillId="4" borderId="6" xfId="0" applyNumberFormat="1" applyFont="1" applyFill="1" applyBorder="1" applyAlignment="1">
      <alignment horizontal="left" vertical="center" wrapText="1"/>
    </xf>
    <xf numFmtId="175" fontId="7" fillId="5" borderId="0" xfId="0" applyNumberFormat="1" applyFont="1" applyFill="1" applyAlignment="1">
      <alignment horizontal="right" vertical="center"/>
    </xf>
    <xf numFmtId="175" fontId="7" fillId="2" borderId="0" xfId="0" applyNumberFormat="1" applyFont="1" applyFill="1" applyAlignment="1">
      <alignment horizontal="right" vertical="center"/>
    </xf>
    <xf numFmtId="175" fontId="11" fillId="2" borderId="0" xfId="0" applyNumberFormat="1" applyFont="1" applyFill="1" applyAlignment="1">
      <alignment horizontal="right" vertical="center"/>
    </xf>
    <xf numFmtId="165" fontId="22" fillId="5" borderId="11" xfId="14" applyNumberFormat="1" applyFont="1" applyFill="1" applyBorder="1" applyAlignment="1">
      <alignment horizontal="right" vertical="center"/>
    </xf>
    <xf numFmtId="165" fontId="22" fillId="4" borderId="11" xfId="14" applyNumberFormat="1" applyFont="1" applyFill="1" applyBorder="1" applyAlignment="1">
      <alignment horizontal="right" vertical="center"/>
    </xf>
    <xf numFmtId="167" fontId="7" fillId="5" borderId="9" xfId="0" applyNumberFormat="1" applyFont="1" applyFill="1" applyBorder="1" applyAlignment="1">
      <alignment horizontal="right" vertical="center"/>
    </xf>
    <xf numFmtId="167" fontId="7" fillId="2" borderId="9" xfId="0" applyNumberFormat="1" applyFont="1" applyFill="1" applyBorder="1" applyAlignment="1">
      <alignment horizontal="right" vertical="center"/>
    </xf>
    <xf numFmtId="167" fontId="11" fillId="2" borderId="9" xfId="0" applyNumberFormat="1" applyFont="1" applyFill="1" applyBorder="1" applyAlignment="1">
      <alignment horizontal="right" vertical="center"/>
    </xf>
    <xf numFmtId="175" fontId="7" fillId="5" borderId="11" xfId="0" applyNumberFormat="1" applyFont="1" applyFill="1" applyBorder="1" applyAlignment="1">
      <alignment horizontal="right" vertical="center"/>
    </xf>
    <xf numFmtId="175" fontId="7" fillId="2" borderId="11" xfId="0" applyNumberFormat="1" applyFont="1" applyFill="1" applyBorder="1" applyAlignment="1">
      <alignment horizontal="right" vertical="center"/>
    </xf>
    <xf numFmtId="175" fontId="11" fillId="2" borderId="11" xfId="0" applyNumberFormat="1" applyFont="1" applyFill="1" applyBorder="1" applyAlignment="1">
      <alignment horizontal="right" vertical="center"/>
    </xf>
    <xf numFmtId="179" fontId="11" fillId="2" borderId="0" xfId="1" applyNumberFormat="1" applyFont="1" applyFill="1" applyAlignment="1">
      <alignment horizontal="right" vertical="center" wrapText="1"/>
    </xf>
    <xf numFmtId="0" fontId="7" fillId="2" borderId="7" xfId="0" applyFont="1" applyFill="1" applyBorder="1" applyAlignment="1">
      <alignment horizontal="left" vertical="center" wrapText="1" indent="4"/>
    </xf>
    <xf numFmtId="0" fontId="7" fillId="4" borderId="10" xfId="0" applyFont="1" applyFill="1" applyBorder="1" applyAlignment="1">
      <alignment horizontal="left" vertical="center" wrapText="1" indent="4"/>
    </xf>
    <xf numFmtId="0" fontId="43" fillId="0" borderId="0" xfId="0" applyFont="1" applyAlignment="1">
      <alignment horizontal="left" wrapText="1"/>
    </xf>
    <xf numFmtId="172" fontId="31" fillId="4" borderId="0" xfId="14" applyNumberFormat="1" applyFont="1" applyFill="1" applyAlignment="1">
      <alignment horizontal="right" vertical="center"/>
    </xf>
    <xf numFmtId="173" fontId="42" fillId="0" borderId="7" xfId="14" applyNumberFormat="1" applyFont="1" applyBorder="1" applyAlignment="1">
      <alignment horizontal="right" vertical="center"/>
    </xf>
    <xf numFmtId="0" fontId="10" fillId="4" borderId="0" xfId="0" applyFont="1" applyFill="1" applyAlignment="1">
      <alignment horizontal="left" vertical="center" wrapText="1"/>
    </xf>
    <xf numFmtId="172" fontId="31" fillId="5" borderId="0" xfId="14" applyNumberFormat="1" applyFont="1" applyFill="1" applyAlignment="1">
      <alignment horizontal="right" vertical="center"/>
    </xf>
    <xf numFmtId="0" fontId="7" fillId="2" borderId="11" xfId="0" applyFont="1" applyFill="1" applyBorder="1" applyAlignment="1">
      <alignment horizontal="left" vertical="center" wrapText="1" indent="3"/>
    </xf>
    <xf numFmtId="0" fontId="7" fillId="2" borderId="7" xfId="0" applyFont="1" applyFill="1" applyBorder="1" applyAlignment="1">
      <alignment horizontal="left" vertical="center" wrapText="1" indent="6"/>
    </xf>
    <xf numFmtId="0" fontId="7" fillId="2" borderId="8" xfId="0" applyFont="1" applyFill="1" applyBorder="1" applyAlignment="1">
      <alignment horizontal="left" vertical="center" wrapText="1" indent="6"/>
    </xf>
    <xf numFmtId="0" fontId="7" fillId="2" borderId="0" xfId="0" applyFont="1" applyFill="1" applyAlignment="1">
      <alignment horizontal="left" vertical="center" wrapText="1" indent="6"/>
    </xf>
    <xf numFmtId="176" fontId="42" fillId="4" borderId="12" xfId="14" applyNumberFormat="1" applyFont="1" applyFill="1" applyBorder="1" applyAlignment="1">
      <alignment horizontal="right" vertical="center"/>
    </xf>
    <xf numFmtId="186" fontId="0" fillId="0" borderId="0" xfId="0" applyNumberFormat="1"/>
    <xf numFmtId="0" fontId="9" fillId="7" borderId="0" xfId="0" applyFont="1" applyFill="1" applyAlignment="1">
      <alignment horizontal="right" vertical="center" wrapText="1"/>
    </xf>
    <xf numFmtId="0" fontId="9" fillId="7" borderId="0" xfId="0" applyFont="1" applyFill="1" applyAlignment="1">
      <alignment horizontal="center" vertical="center"/>
    </xf>
    <xf numFmtId="0" fontId="9" fillId="7" borderId="0" xfId="0" applyFont="1" applyFill="1" applyAlignment="1">
      <alignment horizontal="right" vertical="center"/>
    </xf>
    <xf numFmtId="0" fontId="28" fillId="7" borderId="0" xfId="0" applyFont="1" applyFill="1" applyAlignment="1">
      <alignment horizontal="right" vertical="center"/>
    </xf>
    <xf numFmtId="0" fontId="10" fillId="4" borderId="20" xfId="0" applyFont="1" applyFill="1" applyBorder="1" applyAlignment="1">
      <alignment horizontal="left" vertical="center" wrapText="1"/>
    </xf>
    <xf numFmtId="0" fontId="10" fillId="4" borderId="20" xfId="0" applyFont="1" applyFill="1" applyBorder="1" applyAlignment="1">
      <alignment horizontal="right" vertical="center"/>
    </xf>
    <xf numFmtId="172" fontId="31" fillId="5" borderId="20" xfId="14" applyNumberFormat="1" applyFont="1" applyFill="1" applyBorder="1" applyAlignment="1">
      <alignment horizontal="right" vertical="center"/>
    </xf>
    <xf numFmtId="172" fontId="31" fillId="4" borderId="20" xfId="14" applyNumberFormat="1" applyFont="1" applyFill="1" applyBorder="1" applyAlignment="1">
      <alignment horizontal="right" vertical="center"/>
    </xf>
    <xf numFmtId="172" fontId="44" fillId="4" borderId="20" xfId="14" applyNumberFormat="1" applyFont="1" applyFill="1" applyBorder="1" applyAlignment="1">
      <alignment horizontal="right" vertical="center"/>
    </xf>
    <xf numFmtId="173" fontId="44" fillId="4" borderId="20" xfId="14" applyNumberFormat="1" applyFont="1" applyFill="1" applyBorder="1" applyAlignment="1">
      <alignment horizontal="right" vertical="center"/>
    </xf>
    <xf numFmtId="0" fontId="65" fillId="0" borderId="0" xfId="0" applyFont="1" applyAlignment="1">
      <alignment horizontal="left" wrapText="1"/>
    </xf>
    <xf numFmtId="0" fontId="7" fillId="4" borderId="21" xfId="0" applyFont="1" applyFill="1" applyBorder="1" applyAlignment="1">
      <alignment horizontal="left" vertical="center" wrapText="1"/>
    </xf>
    <xf numFmtId="0" fontId="7" fillId="0" borderId="24" xfId="0" applyFont="1" applyBorder="1" applyAlignment="1">
      <alignment horizontal="left" vertical="center" wrapText="1" indent="1"/>
    </xf>
    <xf numFmtId="0" fontId="10" fillId="4" borderId="23" xfId="0" applyFont="1" applyFill="1" applyBorder="1" applyAlignment="1">
      <alignment horizontal="right" vertical="center"/>
    </xf>
    <xf numFmtId="172" fontId="31" fillId="5" borderId="23" xfId="14" applyNumberFormat="1" applyFont="1" applyFill="1" applyBorder="1" applyAlignment="1">
      <alignment horizontal="right" vertical="center"/>
    </xf>
    <xf numFmtId="172" fontId="31" fillId="4" borderId="23" xfId="14" applyNumberFormat="1" applyFont="1" applyFill="1" applyBorder="1" applyAlignment="1">
      <alignment horizontal="right" vertical="center"/>
    </xf>
    <xf numFmtId="172" fontId="44" fillId="4" borderId="23" xfId="14" applyNumberFormat="1" applyFont="1" applyFill="1" applyBorder="1" applyAlignment="1">
      <alignment horizontal="right" vertical="center"/>
    </xf>
    <xf numFmtId="0" fontId="10" fillId="4" borderId="22" xfId="0" applyFont="1" applyFill="1" applyBorder="1" applyAlignment="1">
      <alignment horizontal="left" vertical="center" wrapText="1"/>
    </xf>
    <xf numFmtId="172" fontId="31" fillId="5" borderId="22" xfId="14" applyNumberFormat="1" applyFont="1" applyFill="1" applyBorder="1" applyAlignment="1">
      <alignment horizontal="right" vertical="center"/>
    </xf>
    <xf numFmtId="172" fontId="31" fillId="4" borderId="22" xfId="14" applyNumberFormat="1" applyFont="1" applyFill="1" applyBorder="1" applyAlignment="1">
      <alignment horizontal="right" vertical="center"/>
    </xf>
    <xf numFmtId="0" fontId="10" fillId="4" borderId="23" xfId="0" applyFont="1" applyFill="1" applyBorder="1" applyAlignment="1">
      <alignment horizontal="left" vertical="center" wrapText="1"/>
    </xf>
    <xf numFmtId="169" fontId="10" fillId="4" borderId="20" xfId="0" applyNumberFormat="1" applyFont="1" applyFill="1" applyBorder="1" applyAlignment="1">
      <alignment horizontal="right" vertical="center"/>
    </xf>
    <xf numFmtId="0" fontId="10" fillId="4" borderId="23" xfId="0" applyFont="1" applyFill="1" applyBorder="1" applyAlignment="1">
      <alignment horizontal="left" vertical="top"/>
    </xf>
    <xf numFmtId="0" fontId="10" fillId="4" borderId="22" xfId="0" applyFont="1" applyFill="1" applyBorder="1" applyAlignment="1">
      <alignment horizontal="left" vertical="top" wrapText="1"/>
    </xf>
    <xf numFmtId="0" fontId="9" fillId="7" borderId="0" xfId="0" applyFont="1" applyFill="1" applyAlignment="1">
      <alignment horizontal="center" vertical="center" wrapText="1"/>
    </xf>
    <xf numFmtId="0" fontId="65" fillId="4" borderId="0" xfId="0" applyFont="1" applyFill="1" applyAlignment="1">
      <alignment horizontal="left" vertical="center" wrapText="1"/>
    </xf>
    <xf numFmtId="0" fontId="65" fillId="4" borderId="0" xfId="0" applyFont="1" applyFill="1" applyAlignment="1">
      <alignment horizontal="center" vertical="center" wrapText="1"/>
    </xf>
    <xf numFmtId="0" fontId="65" fillId="4" borderId="0" xfId="0" applyFont="1" applyFill="1" applyAlignment="1">
      <alignment vertical="center" wrapText="1"/>
    </xf>
    <xf numFmtId="169" fontId="10" fillId="4" borderId="20" xfId="0" applyNumberFormat="1" applyFont="1" applyFill="1" applyBorder="1" applyAlignment="1">
      <alignment horizontal="right" vertical="center" wrapText="1"/>
    </xf>
    <xf numFmtId="169" fontId="7" fillId="4" borderId="20" xfId="0" applyNumberFormat="1" applyFont="1" applyFill="1" applyBorder="1" applyAlignment="1">
      <alignment horizontal="right" vertical="center"/>
    </xf>
    <xf numFmtId="172" fontId="31" fillId="5" borderId="0" xfId="14" applyNumberFormat="1" applyFont="1" applyFill="1" applyBorder="1" applyAlignment="1">
      <alignment horizontal="right" vertical="center"/>
    </xf>
    <xf numFmtId="172" fontId="31" fillId="4" borderId="0" xfId="14" applyNumberFormat="1" applyFont="1" applyFill="1" applyBorder="1" applyAlignment="1">
      <alignment horizontal="right" vertical="center"/>
    </xf>
    <xf numFmtId="172" fontId="44" fillId="4" borderId="0" xfId="14" applyNumberFormat="1" applyFont="1" applyFill="1" applyBorder="1" applyAlignment="1">
      <alignment horizontal="right" vertical="center"/>
    </xf>
    <xf numFmtId="173" fontId="44" fillId="4" borderId="0" xfId="14" applyNumberFormat="1" applyFont="1" applyFill="1" applyBorder="1" applyAlignment="1">
      <alignment horizontal="right" vertical="center"/>
    </xf>
    <xf numFmtId="0" fontId="28" fillId="7" borderId="0" xfId="0" applyFont="1" applyFill="1" applyAlignment="1">
      <alignment horizontal="right" vertical="center" wrapText="1"/>
    </xf>
    <xf numFmtId="0" fontId="7" fillId="4" borderId="21" xfId="0" applyFont="1" applyFill="1" applyBorder="1" applyAlignment="1">
      <alignment horizontal="center" vertical="center"/>
    </xf>
    <xf numFmtId="176" fontId="22" fillId="5" borderId="21" xfId="14" applyNumberFormat="1" applyFont="1" applyFill="1" applyBorder="1" applyAlignment="1">
      <alignment horizontal="right" vertical="center"/>
    </xf>
    <xf numFmtId="176" fontId="42" fillId="4" borderId="21" xfId="14" applyNumberFormat="1" applyFont="1" applyFill="1" applyBorder="1" applyAlignment="1">
      <alignment horizontal="right" vertical="center"/>
    </xf>
    <xf numFmtId="173" fontId="42" fillId="4" borderId="21" xfId="14" applyNumberFormat="1" applyFont="1" applyFill="1" applyBorder="1" applyAlignment="1">
      <alignment horizontal="right" vertical="top"/>
    </xf>
    <xf numFmtId="174" fontId="22" fillId="5" borderId="21" xfId="14" applyNumberFormat="1" applyFont="1" applyFill="1" applyBorder="1" applyAlignment="1">
      <alignment horizontal="right" vertical="center"/>
    </xf>
    <xf numFmtId="174" fontId="42" fillId="4" borderId="21" xfId="14" applyNumberFormat="1" applyFont="1" applyFill="1" applyBorder="1" applyAlignment="1">
      <alignment horizontal="right" vertical="center"/>
    </xf>
    <xf numFmtId="49" fontId="9" fillId="7" borderId="0" xfId="0" applyNumberFormat="1" applyFont="1" applyFill="1" applyAlignment="1">
      <alignment horizontal="right" vertical="center"/>
    </xf>
    <xf numFmtId="0" fontId="7" fillId="4" borderId="24" xfId="0" applyFont="1" applyFill="1" applyBorder="1" applyAlignment="1">
      <alignment horizontal="left" vertical="center" wrapText="1"/>
    </xf>
    <xf numFmtId="0" fontId="7" fillId="2" borderId="21" xfId="0" applyFont="1" applyFill="1" applyBorder="1" applyAlignment="1">
      <alignment horizontal="center" vertical="center" wrapText="1"/>
    </xf>
    <xf numFmtId="165" fontId="7" fillId="5" borderId="21" xfId="0" applyNumberFormat="1" applyFont="1" applyFill="1" applyBorder="1" applyAlignment="1">
      <alignment horizontal="right" vertical="center" wrapText="1"/>
    </xf>
    <xf numFmtId="165" fontId="7" fillId="2" borderId="21" xfId="0" quotePrefix="1" applyNumberFormat="1" applyFont="1" applyFill="1" applyBorder="1" applyAlignment="1">
      <alignment horizontal="right" vertical="center" wrapText="1"/>
    </xf>
    <xf numFmtId="179" fontId="11" fillId="2" borderId="21" xfId="1" applyNumberFormat="1" applyFont="1" applyFill="1" applyBorder="1" applyAlignment="1">
      <alignment horizontal="right" vertical="center" wrapText="1"/>
    </xf>
    <xf numFmtId="0" fontId="7" fillId="4" borderId="23" xfId="0" applyFont="1" applyFill="1" applyBorder="1" applyAlignment="1">
      <alignment horizontal="left" vertical="center" wrapText="1"/>
    </xf>
    <xf numFmtId="0" fontId="7" fillId="4" borderId="23" xfId="0" applyFont="1" applyFill="1" applyBorder="1" applyAlignment="1">
      <alignment horizontal="center" vertical="center"/>
    </xf>
    <xf numFmtId="177" fontId="7" fillId="5" borderId="24" xfId="0" applyNumberFormat="1" applyFont="1" applyFill="1" applyBorder="1" applyAlignment="1">
      <alignment horizontal="right" vertical="center"/>
    </xf>
    <xf numFmtId="177" fontId="7" fillId="2" borderId="24" xfId="0" quotePrefix="1" applyNumberFormat="1" applyFont="1" applyFill="1" applyBorder="1" applyAlignment="1">
      <alignment horizontal="right" vertical="center"/>
    </xf>
    <xf numFmtId="173" fontId="42" fillId="4" borderId="24" xfId="14" applyNumberFormat="1" applyFont="1" applyFill="1" applyBorder="1" applyAlignment="1">
      <alignment horizontal="right" vertical="center"/>
    </xf>
    <xf numFmtId="171" fontId="7" fillId="5" borderId="24" xfId="1" applyNumberFormat="1" applyFont="1" applyFill="1" applyBorder="1" applyAlignment="1">
      <alignment horizontal="right" vertical="center"/>
    </xf>
    <xf numFmtId="171" fontId="11" fillId="2" borderId="24" xfId="0" applyNumberFormat="1" applyFont="1" applyFill="1" applyBorder="1" applyAlignment="1">
      <alignment horizontal="right" vertical="center"/>
    </xf>
    <xf numFmtId="171" fontId="42" fillId="4" borderId="24" xfId="14" applyNumberFormat="1" applyFont="1" applyFill="1" applyBorder="1" applyAlignment="1">
      <alignment horizontal="right" vertical="center"/>
    </xf>
    <xf numFmtId="177" fontId="7" fillId="5" borderId="9" xfId="0" applyNumberFormat="1" applyFont="1" applyFill="1" applyBorder="1" applyAlignment="1">
      <alignment horizontal="right" vertical="center"/>
    </xf>
    <xf numFmtId="177" fontId="7" fillId="2" borderId="9" xfId="0" applyNumberFormat="1" applyFont="1" applyFill="1" applyBorder="1" applyAlignment="1">
      <alignment horizontal="right" vertical="center"/>
    </xf>
    <xf numFmtId="177" fontId="11" fillId="2" borderId="9" xfId="0" applyNumberFormat="1" applyFont="1" applyFill="1" applyBorder="1" applyAlignment="1">
      <alignment horizontal="right" vertical="center"/>
    </xf>
    <xf numFmtId="0" fontId="10" fillId="4" borderId="25" xfId="0" applyFont="1" applyFill="1" applyBorder="1" applyAlignment="1">
      <alignment horizontal="left" vertical="center" wrapText="1"/>
    </xf>
    <xf numFmtId="0" fontId="10" fillId="4" borderId="26" xfId="0" applyFont="1" applyFill="1" applyBorder="1" applyAlignment="1">
      <alignment horizontal="center" vertical="center"/>
    </xf>
    <xf numFmtId="177" fontId="10" fillId="5" borderId="25" xfId="0" applyNumberFormat="1" applyFont="1" applyFill="1" applyBorder="1" applyAlignment="1">
      <alignment horizontal="right" vertical="center"/>
    </xf>
    <xf numFmtId="177" fontId="10" fillId="2" borderId="25" xfId="0" applyNumberFormat="1" applyFont="1" applyFill="1" applyBorder="1" applyAlignment="1">
      <alignment horizontal="right" vertical="center"/>
    </xf>
    <xf numFmtId="177" fontId="13" fillId="2" borderId="25" xfId="0" applyNumberFormat="1" applyFont="1" applyFill="1" applyBorder="1" applyAlignment="1">
      <alignment horizontal="right" vertical="center"/>
    </xf>
    <xf numFmtId="173" fontId="44" fillId="4" borderId="25" xfId="14" applyNumberFormat="1" applyFont="1" applyFill="1" applyBorder="1" applyAlignment="1">
      <alignment horizontal="right" vertical="center"/>
    </xf>
    <xf numFmtId="0" fontId="65" fillId="2" borderId="0" xfId="0" applyFont="1" applyFill="1"/>
    <xf numFmtId="0" fontId="10" fillId="4" borderId="27" xfId="0" applyFont="1" applyFill="1" applyBorder="1" applyAlignment="1">
      <alignment horizontal="left" vertical="center" wrapText="1"/>
    </xf>
    <xf numFmtId="0" fontId="10" fillId="4" borderId="29" xfId="0" applyFont="1" applyFill="1" applyBorder="1" applyAlignment="1">
      <alignment horizontal="left" vertical="center" wrapText="1"/>
    </xf>
    <xf numFmtId="0" fontId="10" fillId="4" borderId="28" xfId="0" applyFont="1" applyFill="1" applyBorder="1" applyAlignment="1">
      <alignment horizontal="left" vertical="center" wrapText="1"/>
    </xf>
    <xf numFmtId="49" fontId="9" fillId="7" borderId="0" xfId="0" applyNumberFormat="1" applyFont="1" applyFill="1" applyAlignment="1">
      <alignment horizontal="right" vertical="center" wrapText="1"/>
    </xf>
    <xf numFmtId="172" fontId="31" fillId="5" borderId="8" xfId="14" applyNumberFormat="1" applyFont="1" applyFill="1" applyBorder="1" applyAlignment="1">
      <alignment horizontal="right" vertical="center"/>
    </xf>
    <xf numFmtId="172" fontId="31" fillId="4" borderId="8" xfId="14" applyNumberFormat="1" applyFont="1" applyFill="1" applyBorder="1" applyAlignment="1">
      <alignment horizontal="right" vertical="center"/>
    </xf>
    <xf numFmtId="0" fontId="10" fillId="2" borderId="28" xfId="0" applyFont="1" applyFill="1" applyBorder="1" applyAlignment="1">
      <alignment horizontal="left" vertical="center" wrapText="1" indent="3"/>
    </xf>
    <xf numFmtId="0" fontId="64" fillId="2" borderId="0" xfId="0" applyFont="1" applyFill="1" applyAlignment="1">
      <alignment horizontal="left" indent="1"/>
    </xf>
    <xf numFmtId="0" fontId="45" fillId="2" borderId="0" xfId="0" applyFont="1" applyFill="1" applyAlignment="1">
      <alignment horizontal="right" wrapText="1"/>
    </xf>
    <xf numFmtId="0" fontId="9" fillId="7" borderId="0" xfId="0" applyFont="1" applyFill="1" applyAlignment="1">
      <alignment horizontal="centerContinuous" vertical="center" wrapText="1"/>
    </xf>
    <xf numFmtId="0" fontId="7" fillId="0" borderId="5" xfId="0" applyFont="1" applyBorder="1" applyAlignment="1">
      <alignment horizontal="left" vertical="center" indent="2"/>
    </xf>
    <xf numFmtId="0" fontId="7" fillId="0" borderId="5" xfId="0" applyFont="1" applyBorder="1" applyAlignment="1">
      <alignment horizontal="center" vertical="center"/>
    </xf>
    <xf numFmtId="9" fontId="7" fillId="0" borderId="5" xfId="0" applyNumberFormat="1" applyFont="1" applyBorder="1" applyAlignment="1">
      <alignment horizontal="center"/>
    </xf>
    <xf numFmtId="165" fontId="7" fillId="0" borderId="5" xfId="0" applyNumberFormat="1" applyFont="1" applyBorder="1" applyAlignment="1">
      <alignment horizontal="center" vertical="center"/>
    </xf>
    <xf numFmtId="1" fontId="7" fillId="0" borderId="5" xfId="0" applyNumberFormat="1" applyFont="1" applyBorder="1" applyAlignment="1">
      <alignment horizontal="center" vertical="center"/>
    </xf>
    <xf numFmtId="9" fontId="7" fillId="0" borderId="5" xfId="0" applyNumberFormat="1" applyFont="1" applyBorder="1" applyAlignment="1">
      <alignment horizontal="center" vertical="center"/>
    </xf>
    <xf numFmtId="3" fontId="7" fillId="0" borderId="5" xfId="0" applyNumberFormat="1" applyFont="1" applyBorder="1" applyAlignment="1">
      <alignment horizontal="center" vertical="center"/>
    </xf>
    <xf numFmtId="0" fontId="7" fillId="0" borderId="7" xfId="0" applyFont="1" applyBorder="1" applyAlignment="1">
      <alignment horizontal="left" vertical="center" indent="2"/>
    </xf>
    <xf numFmtId="0" fontId="7" fillId="0" borderId="7" xfId="0" applyFont="1" applyBorder="1" applyAlignment="1">
      <alignment horizontal="center" vertical="center"/>
    </xf>
    <xf numFmtId="9" fontId="7" fillId="0" borderId="7" xfId="0" applyNumberFormat="1" applyFont="1" applyBorder="1" applyAlignment="1">
      <alignment horizontal="center"/>
    </xf>
    <xf numFmtId="165" fontId="7" fillId="0" borderId="7" xfId="0" applyNumberFormat="1" applyFont="1" applyBorder="1" applyAlignment="1">
      <alignment horizontal="center" vertical="center"/>
    </xf>
    <xf numFmtId="1" fontId="7" fillId="0" borderId="7" xfId="0" applyNumberFormat="1" applyFont="1" applyBorder="1" applyAlignment="1">
      <alignment horizontal="center" vertical="center"/>
    </xf>
    <xf numFmtId="9" fontId="7" fillId="0" borderId="7" xfId="0" applyNumberFormat="1" applyFont="1" applyBorder="1" applyAlignment="1">
      <alignment horizontal="center" vertical="center"/>
    </xf>
    <xf numFmtId="3" fontId="7" fillId="0" borderId="7" xfId="0" applyNumberFormat="1" applyFont="1" applyBorder="1" applyAlignment="1">
      <alignment horizontal="center" vertical="center"/>
    </xf>
    <xf numFmtId="0" fontId="7" fillId="0" borderId="7" xfId="0" applyFont="1" applyBorder="1" applyAlignment="1">
      <alignment horizontal="center" vertical="center" wrapText="1"/>
    </xf>
    <xf numFmtId="9" fontId="7" fillId="0" borderId="7" xfId="0" applyNumberFormat="1" applyFont="1" applyBorder="1" applyAlignment="1">
      <alignment horizontal="center" vertical="center" wrapText="1"/>
    </xf>
    <xf numFmtId="0" fontId="10" fillId="0" borderId="7" xfId="0" applyFont="1" applyBorder="1" applyAlignment="1">
      <alignment horizontal="left" vertical="center" indent="1"/>
    </xf>
    <xf numFmtId="1" fontId="7" fillId="0" borderId="7" xfId="14" applyNumberFormat="1" applyFont="1" applyFill="1" applyBorder="1" applyAlignment="1">
      <alignment horizontal="center"/>
    </xf>
    <xf numFmtId="0" fontId="7" fillId="0" borderId="5" xfId="14" applyNumberFormat="1" applyFont="1" applyFill="1" applyBorder="1" applyAlignment="1">
      <alignment horizontal="center"/>
    </xf>
    <xf numFmtId="1" fontId="7" fillId="0" borderId="5" xfId="14" applyNumberFormat="1" applyFont="1" applyFill="1" applyBorder="1" applyAlignment="1">
      <alignment horizontal="center"/>
    </xf>
    <xf numFmtId="167" fontId="7" fillId="0" borderId="5" xfId="14" applyNumberFormat="1" applyFont="1" applyFill="1" applyBorder="1" applyAlignment="1">
      <alignment horizontal="center"/>
    </xf>
    <xf numFmtId="9" fontId="7" fillId="0" borderId="5" xfId="1" applyFont="1" applyFill="1" applyBorder="1" applyAlignment="1">
      <alignment horizontal="center"/>
    </xf>
    <xf numFmtId="175" fontId="7" fillId="0" borderId="5" xfId="14" applyNumberFormat="1" applyFont="1" applyFill="1" applyBorder="1" applyAlignment="1">
      <alignment horizontal="center"/>
    </xf>
    <xf numFmtId="0" fontId="7" fillId="0" borderId="7" xfId="14" applyNumberFormat="1" applyFont="1" applyFill="1" applyBorder="1" applyAlignment="1">
      <alignment horizontal="center"/>
    </xf>
    <xf numFmtId="167" fontId="7" fillId="0" borderId="7" xfId="14" applyNumberFormat="1" applyFont="1" applyFill="1" applyBorder="1" applyAlignment="1">
      <alignment horizontal="center"/>
    </xf>
    <xf numFmtId="9" fontId="7" fillId="0" borderId="7" xfId="1" applyFont="1" applyFill="1" applyBorder="1" applyAlignment="1">
      <alignment horizontal="center"/>
    </xf>
    <xf numFmtId="0" fontId="9" fillId="7" borderId="0" xfId="0" applyFont="1" applyFill="1" applyAlignment="1">
      <alignment horizontal="left" vertical="center" wrapText="1"/>
    </xf>
    <xf numFmtId="170" fontId="7" fillId="0" borderId="0" xfId="14" applyNumberFormat="1" applyFont="1" applyFill="1" applyBorder="1" applyAlignment="1">
      <alignment horizontal="right" vertical="center"/>
    </xf>
    <xf numFmtId="170" fontId="7" fillId="0" borderId="7" xfId="14" applyNumberFormat="1" applyFont="1" applyFill="1" applyBorder="1" applyAlignment="1">
      <alignment horizontal="center" vertical="center"/>
    </xf>
    <xf numFmtId="170" fontId="7" fillId="0" borderId="7" xfId="14" applyNumberFormat="1" applyFont="1" applyFill="1" applyBorder="1" applyAlignment="1">
      <alignment horizontal="right" vertical="center"/>
    </xf>
    <xf numFmtId="170" fontId="10" fillId="0" borderId="7" xfId="14" applyNumberFormat="1" applyFont="1" applyFill="1" applyBorder="1" applyAlignment="1">
      <alignment horizontal="right" vertical="center"/>
    </xf>
    <xf numFmtId="9" fontId="7" fillId="0" borderId="7" xfId="0" applyNumberFormat="1" applyFont="1" applyBorder="1" applyAlignment="1">
      <alignment horizontal="right" vertical="center"/>
    </xf>
    <xf numFmtId="170" fontId="20" fillId="0" borderId="7" xfId="14" applyNumberFormat="1" applyFont="1" applyFill="1" applyBorder="1" applyAlignment="1">
      <alignment horizontal="right" vertical="center"/>
    </xf>
    <xf numFmtId="170" fontId="7" fillId="0" borderId="5" xfId="14" applyNumberFormat="1" applyFont="1" applyFill="1" applyBorder="1" applyAlignment="1">
      <alignment horizontal="right" vertical="center"/>
    </xf>
    <xf numFmtId="170" fontId="7" fillId="0" borderId="30" xfId="14" applyNumberFormat="1" applyFont="1" applyFill="1" applyBorder="1" applyAlignment="1">
      <alignment horizontal="right" vertical="center"/>
    </xf>
    <xf numFmtId="0" fontId="10" fillId="0" borderId="5" xfId="0" applyFont="1" applyBorder="1" applyAlignment="1">
      <alignment horizontal="left" vertical="center" indent="1"/>
    </xf>
    <xf numFmtId="170" fontId="20" fillId="0" borderId="5" xfId="14" applyNumberFormat="1" applyFont="1" applyFill="1" applyBorder="1" applyAlignment="1">
      <alignment horizontal="right" vertical="center"/>
    </xf>
    <xf numFmtId="0" fontId="10" fillId="0" borderId="30" xfId="0" applyFont="1" applyBorder="1" applyAlignment="1">
      <alignment horizontal="left" vertical="center" indent="2"/>
    </xf>
    <xf numFmtId="9" fontId="10" fillId="0" borderId="30" xfId="0" applyNumberFormat="1" applyFont="1" applyBorder="1" applyAlignment="1">
      <alignment horizontal="right" vertical="center"/>
    </xf>
    <xf numFmtId="0" fontId="7" fillId="0" borderId="8" xfId="0" applyFont="1" applyBorder="1" applyAlignment="1">
      <alignment horizontal="left" vertical="center" indent="2"/>
    </xf>
    <xf numFmtId="170" fontId="7" fillId="0" borderId="8" xfId="14" applyNumberFormat="1" applyFont="1" applyFill="1" applyBorder="1" applyAlignment="1">
      <alignment horizontal="right" vertical="center"/>
    </xf>
    <xf numFmtId="9" fontId="7" fillId="0" borderId="5" xfId="0" applyNumberFormat="1" applyFont="1" applyBorder="1" applyAlignment="1">
      <alignment horizontal="right" vertical="center"/>
    </xf>
    <xf numFmtId="0" fontId="10" fillId="0" borderId="31" xfId="0" applyFont="1" applyBorder="1" applyAlignment="1">
      <alignment horizontal="left" vertical="center" indent="2"/>
    </xf>
    <xf numFmtId="170" fontId="10" fillId="0" borderId="32" xfId="14" applyNumberFormat="1" applyFont="1" applyFill="1" applyBorder="1" applyAlignment="1">
      <alignment horizontal="right" vertical="center"/>
    </xf>
    <xf numFmtId="170" fontId="10" fillId="0" borderId="5" xfId="14" applyNumberFormat="1" applyFont="1" applyFill="1" applyBorder="1" applyAlignment="1">
      <alignment horizontal="right" vertical="center"/>
    </xf>
    <xf numFmtId="184" fontId="9" fillId="7" borderId="0" xfId="0" applyNumberFormat="1" applyFont="1" applyFill="1" applyAlignment="1">
      <alignment horizontal="right" vertical="center" wrapText="1"/>
    </xf>
    <xf numFmtId="170" fontId="7" fillId="3" borderId="7" xfId="14" applyNumberFormat="1" applyFont="1" applyFill="1" applyBorder="1" applyAlignment="1">
      <alignment horizontal="center" vertical="center"/>
    </xf>
    <xf numFmtId="170" fontId="7" fillId="3" borderId="7" xfId="14" applyNumberFormat="1" applyFont="1" applyFill="1" applyBorder="1" applyAlignment="1">
      <alignment horizontal="right" vertical="center"/>
    </xf>
    <xf numFmtId="170" fontId="10" fillId="3" borderId="32" xfId="14" applyNumberFormat="1" applyFont="1" applyFill="1" applyBorder="1" applyAlignment="1">
      <alignment horizontal="right" vertical="center"/>
    </xf>
    <xf numFmtId="170" fontId="7" fillId="3" borderId="5" xfId="14" applyNumberFormat="1" applyFont="1" applyFill="1" applyBorder="1" applyAlignment="1">
      <alignment horizontal="right" vertical="center"/>
    </xf>
    <xf numFmtId="9" fontId="7" fillId="3" borderId="7" xfId="1" applyFont="1" applyFill="1" applyBorder="1" applyAlignment="1">
      <alignment horizontal="right" vertical="center"/>
    </xf>
    <xf numFmtId="9" fontId="7" fillId="3" borderId="5" xfId="0" applyNumberFormat="1" applyFont="1" applyFill="1" applyBorder="1" applyAlignment="1">
      <alignment horizontal="right" vertical="center"/>
    </xf>
    <xf numFmtId="170" fontId="20" fillId="3" borderId="5" xfId="14" applyNumberFormat="1" applyFont="1" applyFill="1" applyBorder="1" applyAlignment="1">
      <alignment horizontal="right" vertical="center"/>
    </xf>
    <xf numFmtId="0" fontId="10" fillId="0" borderId="33" xfId="0" applyFont="1" applyBorder="1" applyAlignment="1">
      <alignment horizontal="left" vertical="center" indent="1"/>
    </xf>
    <xf numFmtId="170" fontId="7" fillId="0" borderId="7" xfId="14" applyNumberFormat="1" applyFont="1" applyFill="1" applyBorder="1" applyAlignment="1">
      <alignment horizontal="right" vertical="center" wrapText="1"/>
    </xf>
    <xf numFmtId="0" fontId="7" fillId="0" borderId="33" xfId="0" applyFont="1" applyBorder="1" applyAlignment="1">
      <alignment horizontal="left" vertical="center" indent="2"/>
    </xf>
    <xf numFmtId="9" fontId="7" fillId="0" borderId="7" xfId="1" applyFont="1" applyFill="1" applyBorder="1" applyAlignment="1">
      <alignment horizontal="right" wrapText="1"/>
    </xf>
    <xf numFmtId="170" fontId="61" fillId="0" borderId="10" xfId="14" applyNumberFormat="1" applyFont="1" applyFill="1" applyBorder="1" applyAlignment="1">
      <alignment horizontal="right" wrapText="1"/>
    </xf>
    <xf numFmtId="170" fontId="10" fillId="0" borderId="10" xfId="14" applyNumberFormat="1" applyFont="1" applyFill="1" applyBorder="1" applyAlignment="1">
      <alignment horizontal="right" wrapText="1"/>
    </xf>
    <xf numFmtId="49" fontId="7" fillId="0" borderId="0" xfId="14" applyNumberFormat="1" applyFont="1" applyFill="1" applyBorder="1" applyAlignment="1">
      <alignment horizontal="right" wrapText="1"/>
    </xf>
    <xf numFmtId="166" fontId="7" fillId="0" borderId="0" xfId="14" applyNumberFormat="1" applyFont="1" applyFill="1" applyBorder="1" applyAlignment="1">
      <alignment horizontal="right" wrapText="1"/>
    </xf>
    <xf numFmtId="170" fontId="10" fillId="0" borderId="11" xfId="14" applyNumberFormat="1" applyFont="1" applyFill="1" applyBorder="1" applyAlignment="1">
      <alignment horizontal="right" wrapText="1"/>
    </xf>
    <xf numFmtId="10" fontId="7" fillId="0" borderId="0" xfId="1" applyNumberFormat="1" applyFont="1" applyFill="1" applyBorder="1" applyAlignment="1">
      <alignment horizontal="right" wrapText="1"/>
    </xf>
    <xf numFmtId="0" fontId="7" fillId="0" borderId="0" xfId="0" applyFont="1" applyAlignment="1">
      <alignment horizontal="right" wrapText="1"/>
    </xf>
    <xf numFmtId="10" fontId="7" fillId="0" borderId="11" xfId="1" applyNumberFormat="1" applyFont="1" applyFill="1" applyBorder="1" applyAlignment="1">
      <alignment horizontal="right" wrapText="1"/>
    </xf>
    <xf numFmtId="166" fontId="7" fillId="0" borderId="10" xfId="14" applyNumberFormat="1" applyFont="1" applyFill="1" applyBorder="1" applyAlignment="1">
      <alignment horizontal="right" wrapText="1"/>
    </xf>
    <xf numFmtId="166" fontId="7" fillId="0" borderId="11" xfId="14" applyNumberFormat="1" applyFont="1" applyFill="1" applyBorder="1" applyAlignment="1">
      <alignment horizontal="right" wrapText="1"/>
    </xf>
    <xf numFmtId="170" fontId="7" fillId="0" borderId="9" xfId="14" applyNumberFormat="1" applyFont="1" applyFill="1" applyBorder="1" applyAlignment="1">
      <alignment horizontal="right"/>
    </xf>
    <xf numFmtId="170" fontId="7" fillId="0" borderId="0" xfId="14" applyNumberFormat="1" applyFont="1" applyFill="1" applyBorder="1" applyAlignment="1">
      <alignment horizontal="right"/>
    </xf>
    <xf numFmtId="9" fontId="7" fillId="0" borderId="10" xfId="0" applyNumberFormat="1" applyFont="1" applyBorder="1" applyAlignment="1">
      <alignment horizontal="right"/>
    </xf>
    <xf numFmtId="9" fontId="7" fillId="0" borderId="10" xfId="1" applyFont="1" applyFill="1" applyBorder="1" applyAlignment="1">
      <alignment horizontal="right"/>
    </xf>
    <xf numFmtId="9" fontId="7" fillId="0" borderId="11" xfId="0" applyNumberFormat="1" applyFont="1" applyBorder="1" applyAlignment="1">
      <alignment horizontal="right"/>
    </xf>
    <xf numFmtId="9" fontId="7" fillId="0" borderId="11" xfId="1" applyFont="1" applyFill="1" applyBorder="1" applyAlignment="1">
      <alignment horizontal="right"/>
    </xf>
    <xf numFmtId="1" fontId="7" fillId="2" borderId="0" xfId="0" applyNumberFormat="1" applyFont="1" applyFill="1" applyAlignment="1">
      <alignment horizontal="right"/>
    </xf>
    <xf numFmtId="170" fontId="10" fillId="2" borderId="0" xfId="14" applyNumberFormat="1" applyFont="1" applyFill="1" applyBorder="1" applyAlignment="1">
      <alignment horizontal="right"/>
    </xf>
    <xf numFmtId="9" fontId="7" fillId="2" borderId="0" xfId="1" applyFont="1" applyFill="1" applyBorder="1" applyAlignment="1">
      <alignment horizontal="right"/>
    </xf>
    <xf numFmtId="0" fontId="10" fillId="0" borderId="35" xfId="0" applyFont="1" applyBorder="1" applyAlignment="1">
      <alignment horizontal="left" vertical="center" indent="1"/>
    </xf>
    <xf numFmtId="170" fontId="20" fillId="0" borderId="5" xfId="14" applyNumberFormat="1" applyFont="1" applyFill="1" applyBorder="1" applyAlignment="1">
      <alignment horizontal="right" wrapText="1"/>
    </xf>
    <xf numFmtId="170" fontId="7" fillId="0" borderId="5" xfId="14" applyNumberFormat="1" applyFont="1" applyFill="1" applyBorder="1" applyAlignment="1">
      <alignment horizontal="right" wrapText="1"/>
    </xf>
    <xf numFmtId="0" fontId="10" fillId="0" borderId="34" xfId="0" applyFont="1" applyBorder="1" applyAlignment="1">
      <alignment horizontal="left" vertical="center" indent="1"/>
    </xf>
    <xf numFmtId="170" fontId="10" fillId="0" borderId="30" xfId="14" applyNumberFormat="1" applyFont="1" applyFill="1" applyBorder="1" applyAlignment="1">
      <alignment horizontal="right" wrapText="1"/>
    </xf>
    <xf numFmtId="170" fontId="10" fillId="0" borderId="36" xfId="14" applyNumberFormat="1" applyFont="1" applyFill="1" applyBorder="1" applyAlignment="1">
      <alignment horizontal="right"/>
    </xf>
    <xf numFmtId="170" fontId="7" fillId="3" borderId="7" xfId="14" applyNumberFormat="1" applyFont="1" applyFill="1" applyBorder="1" applyAlignment="1">
      <alignment horizontal="right" vertical="center" wrapText="1"/>
    </xf>
    <xf numFmtId="170" fontId="10" fillId="3" borderId="30" xfId="14" applyNumberFormat="1" applyFont="1" applyFill="1" applyBorder="1" applyAlignment="1">
      <alignment horizontal="right" wrapText="1"/>
    </xf>
    <xf numFmtId="170" fontId="20" fillId="3" borderId="5" xfId="14" applyNumberFormat="1" applyFont="1" applyFill="1" applyBorder="1" applyAlignment="1">
      <alignment horizontal="right" wrapText="1"/>
    </xf>
    <xf numFmtId="9" fontId="7" fillId="3" borderId="7" xfId="1" applyFont="1" applyFill="1" applyBorder="1" applyAlignment="1">
      <alignment horizontal="right" wrapText="1"/>
    </xf>
    <xf numFmtId="0" fontId="10" fillId="0" borderId="37" xfId="0" applyFont="1" applyBorder="1" applyAlignment="1">
      <alignment horizontal="left" vertical="center" indent="1"/>
    </xf>
    <xf numFmtId="170" fontId="10" fillId="0" borderId="37" xfId="14" applyNumberFormat="1" applyFont="1" applyFill="1" applyBorder="1" applyAlignment="1">
      <alignment horizontal="right" vertical="center"/>
    </xf>
    <xf numFmtId="0" fontId="7" fillId="0" borderId="37" xfId="0" applyFont="1" applyBorder="1" applyAlignment="1">
      <alignment horizontal="left" vertical="center" indent="2"/>
    </xf>
    <xf numFmtId="170" fontId="7" fillId="0" borderId="37" xfId="14" applyNumberFormat="1" applyFont="1" applyFill="1" applyBorder="1" applyAlignment="1">
      <alignment horizontal="right" vertical="center"/>
    </xf>
    <xf numFmtId="170" fontId="61" fillId="0" borderId="37" xfId="14" applyNumberFormat="1" applyFont="1" applyFill="1" applyBorder="1" applyAlignment="1">
      <alignment horizontal="right" vertical="center"/>
    </xf>
    <xf numFmtId="166" fontId="7" fillId="0" borderId="7" xfId="14" applyNumberFormat="1" applyFont="1" applyFill="1" applyBorder="1" applyAlignment="1">
      <alignment horizontal="right" vertical="center"/>
    </xf>
    <xf numFmtId="166" fontId="10" fillId="0" borderId="7" xfId="14" applyNumberFormat="1" applyFont="1" applyFill="1" applyBorder="1" applyAlignment="1">
      <alignment horizontal="right" vertical="center"/>
    </xf>
    <xf numFmtId="0" fontId="10" fillId="0" borderId="39" xfId="0" applyFont="1" applyBorder="1" applyAlignment="1">
      <alignment horizontal="left" vertical="center" indent="1"/>
    </xf>
    <xf numFmtId="170" fontId="61" fillId="0" borderId="39" xfId="14" applyNumberFormat="1" applyFont="1" applyFill="1" applyBorder="1" applyAlignment="1">
      <alignment horizontal="right" vertical="center"/>
    </xf>
    <xf numFmtId="170" fontId="10" fillId="0" borderId="39" xfId="14" applyNumberFormat="1" applyFont="1" applyFill="1" applyBorder="1" applyAlignment="1">
      <alignment horizontal="right" vertical="center"/>
    </xf>
    <xf numFmtId="0" fontId="10" fillId="0" borderId="38" xfId="0" applyFont="1" applyBorder="1" applyAlignment="1">
      <alignment horizontal="left" vertical="center" indent="1"/>
    </xf>
    <xf numFmtId="170" fontId="10" fillId="0" borderId="38" xfId="14" applyNumberFormat="1" applyFont="1" applyFill="1" applyBorder="1" applyAlignment="1">
      <alignment horizontal="right" vertical="center"/>
    </xf>
    <xf numFmtId="170" fontId="10" fillId="0" borderId="30" xfId="14" applyNumberFormat="1" applyFont="1" applyFill="1" applyBorder="1" applyAlignment="1">
      <alignment horizontal="right" vertical="center"/>
    </xf>
    <xf numFmtId="170" fontId="10" fillId="3" borderId="7" xfId="14" applyNumberFormat="1" applyFont="1" applyFill="1" applyBorder="1" applyAlignment="1">
      <alignment horizontal="right" vertical="center"/>
    </xf>
    <xf numFmtId="166" fontId="7" fillId="3" borderId="7" xfId="14" applyNumberFormat="1" applyFont="1" applyFill="1" applyBorder="1" applyAlignment="1">
      <alignment horizontal="right" vertical="center"/>
    </xf>
    <xf numFmtId="166" fontId="10" fillId="3" borderId="7" xfId="14" applyNumberFormat="1" applyFont="1" applyFill="1" applyBorder="1" applyAlignment="1">
      <alignment horizontal="right" vertical="center"/>
    </xf>
    <xf numFmtId="0" fontId="10" fillId="0" borderId="7" xfId="0" applyFont="1" applyBorder="1" applyAlignment="1">
      <alignment horizontal="right" vertical="center"/>
    </xf>
    <xf numFmtId="171" fontId="7" fillId="0" borderId="7" xfId="1" applyNumberFormat="1" applyFont="1" applyFill="1" applyBorder="1" applyAlignment="1">
      <alignment horizontal="right" vertical="center"/>
    </xf>
    <xf numFmtId="171" fontId="10" fillId="0" borderId="7" xfId="1" applyNumberFormat="1" applyFont="1" applyFill="1" applyBorder="1" applyAlignment="1">
      <alignment horizontal="right" vertical="center"/>
    </xf>
    <xf numFmtId="0" fontId="9" fillId="0" borderId="7" xfId="0" applyFont="1" applyBorder="1" applyAlignment="1">
      <alignment horizontal="left" vertical="center" wrapText="1"/>
    </xf>
    <xf numFmtId="0" fontId="9" fillId="0" borderId="7" xfId="0" applyFont="1" applyBorder="1" applyAlignment="1">
      <alignment horizontal="right" vertical="center"/>
    </xf>
    <xf numFmtId="0" fontId="9" fillId="0" borderId="7" xfId="0" applyFont="1" applyBorder="1" applyAlignment="1">
      <alignment horizontal="right" vertical="center" wrapText="1"/>
    </xf>
    <xf numFmtId="170" fontId="61" fillId="0" borderId="7" xfId="14" applyNumberFormat="1" applyFont="1" applyFill="1" applyBorder="1" applyAlignment="1">
      <alignment horizontal="right" vertical="center"/>
    </xf>
    <xf numFmtId="166" fontId="20" fillId="0" borderId="7" xfId="14" applyNumberFormat="1" applyFont="1" applyFill="1" applyBorder="1" applyAlignment="1">
      <alignment horizontal="right" vertical="center"/>
    </xf>
    <xf numFmtId="10" fontId="7" fillId="0" borderId="7" xfId="0" applyNumberFormat="1" applyFont="1" applyBorder="1" applyAlignment="1">
      <alignment horizontal="right" vertical="center"/>
    </xf>
    <xf numFmtId="10" fontId="7" fillId="0" borderId="7" xfId="1" applyNumberFormat="1" applyFont="1" applyFill="1" applyBorder="1" applyAlignment="1">
      <alignment horizontal="right" vertical="center"/>
    </xf>
    <xf numFmtId="184" fontId="7" fillId="0" borderId="7" xfId="14" applyNumberFormat="1" applyFont="1" applyFill="1" applyBorder="1" applyAlignment="1">
      <alignment horizontal="right" vertical="center"/>
    </xf>
    <xf numFmtId="184" fontId="9" fillId="0" borderId="7" xfId="0" applyNumberFormat="1" applyFont="1" applyBorder="1" applyAlignment="1">
      <alignment horizontal="right" vertical="center" wrapText="1"/>
    </xf>
    <xf numFmtId="171" fontId="7" fillId="3" borderId="7" xfId="1" applyNumberFormat="1" applyFont="1" applyFill="1" applyBorder="1" applyAlignment="1">
      <alignment horizontal="right" vertical="center"/>
    </xf>
    <xf numFmtId="175" fontId="7" fillId="3" borderId="7" xfId="14" applyNumberFormat="1" applyFont="1" applyFill="1" applyBorder="1" applyAlignment="1">
      <alignment horizontal="right" vertical="center"/>
    </xf>
    <xf numFmtId="170" fontId="20" fillId="3" borderId="7" xfId="14" applyNumberFormat="1" applyFont="1" applyFill="1" applyBorder="1" applyAlignment="1">
      <alignment horizontal="right" vertical="center"/>
    </xf>
    <xf numFmtId="0" fontId="9" fillId="3" borderId="7" xfId="0" applyFont="1" applyFill="1" applyBorder="1" applyAlignment="1">
      <alignment horizontal="right" vertical="center"/>
    </xf>
    <xf numFmtId="170" fontId="61" fillId="3" borderId="7" xfId="14" applyNumberFormat="1" applyFont="1" applyFill="1" applyBorder="1" applyAlignment="1">
      <alignment horizontal="right" vertical="center"/>
    </xf>
    <xf numFmtId="166" fontId="20" fillId="3" borderId="7" xfId="14" applyNumberFormat="1" applyFont="1" applyFill="1" applyBorder="1" applyAlignment="1">
      <alignment horizontal="right" vertical="center"/>
    </xf>
    <xf numFmtId="10" fontId="7" fillId="3" borderId="7" xfId="1" applyNumberFormat="1" applyFont="1" applyFill="1" applyBorder="1" applyAlignment="1">
      <alignment horizontal="right" vertical="center"/>
    </xf>
    <xf numFmtId="0" fontId="9" fillId="7" borderId="0" xfId="0" applyFont="1" applyFill="1" applyAlignment="1">
      <alignment horizontal="left" vertical="center"/>
    </xf>
    <xf numFmtId="0" fontId="7" fillId="0" borderId="7" xfId="0" applyFont="1" applyBorder="1" applyAlignment="1">
      <alignment horizontal="left" vertical="center" indent="1"/>
    </xf>
    <xf numFmtId="0" fontId="7" fillId="0" borderId="7" xfId="0" applyFont="1" applyBorder="1" applyAlignment="1">
      <alignment horizontal="right" vertical="center"/>
    </xf>
    <xf numFmtId="0" fontId="20" fillId="0" borderId="7" xfId="0" applyFont="1" applyBorder="1" applyAlignment="1">
      <alignment horizontal="right" vertical="center"/>
    </xf>
    <xf numFmtId="0" fontId="7" fillId="3" borderId="7" xfId="0" applyFont="1" applyFill="1" applyBorder="1" applyAlignment="1">
      <alignment horizontal="right" vertical="center"/>
    </xf>
    <xf numFmtId="166" fontId="7" fillId="3" borderId="7" xfId="0" applyNumberFormat="1" applyFont="1" applyFill="1" applyBorder="1" applyAlignment="1">
      <alignment horizontal="right" vertical="center"/>
    </xf>
    <xf numFmtId="176" fontId="42" fillId="4" borderId="0" xfId="14" applyNumberFormat="1" applyFont="1" applyFill="1" applyBorder="1" applyAlignment="1">
      <alignment horizontal="right" vertical="center"/>
    </xf>
    <xf numFmtId="171" fontId="7" fillId="2" borderId="24" xfId="0" applyNumberFormat="1" applyFont="1" applyFill="1" applyBorder="1" applyAlignment="1">
      <alignment horizontal="right" vertical="center"/>
    </xf>
    <xf numFmtId="10" fontId="7" fillId="5" borderId="5" xfId="0" applyNumberFormat="1" applyFont="1" applyFill="1" applyBorder="1" applyAlignment="1">
      <alignment horizontal="right" vertical="center" wrapText="1"/>
    </xf>
    <xf numFmtId="10" fontId="7" fillId="2" borderId="5" xfId="0" applyNumberFormat="1" applyFont="1" applyFill="1" applyBorder="1" applyAlignment="1">
      <alignment horizontal="right" vertical="center" wrapText="1"/>
    </xf>
    <xf numFmtId="173" fontId="42" fillId="4" borderId="5" xfId="35" applyNumberFormat="1" applyFont="1" applyFill="1" applyBorder="1" applyAlignment="1">
      <alignment horizontal="right" vertical="top"/>
    </xf>
    <xf numFmtId="172" fontId="31" fillId="5" borderId="5" xfId="35" applyNumberFormat="1" applyFont="1" applyFill="1" applyBorder="1" applyAlignment="1">
      <alignment horizontal="right" vertical="center"/>
    </xf>
    <xf numFmtId="172" fontId="31" fillId="4" borderId="5" xfId="35" applyNumberFormat="1" applyFont="1" applyFill="1" applyBorder="1" applyAlignment="1">
      <alignment horizontal="right" vertical="center"/>
    </xf>
    <xf numFmtId="172" fontId="44" fillId="4" borderId="5" xfId="35" applyNumberFormat="1" applyFont="1" applyFill="1" applyBorder="1" applyAlignment="1">
      <alignment horizontal="right" vertical="center"/>
    </xf>
    <xf numFmtId="174" fontId="22" fillId="5" borderId="12" xfId="35" applyNumberFormat="1" applyFont="1" applyFill="1" applyBorder="1" applyAlignment="1">
      <alignment horizontal="right" vertical="center"/>
    </xf>
    <xf numFmtId="0" fontId="10" fillId="0" borderId="10" xfId="0" applyFont="1" applyBorder="1" applyAlignment="1">
      <alignment horizontal="left" vertical="center" wrapText="1"/>
    </xf>
    <xf numFmtId="172" fontId="22" fillId="5" borderId="12" xfId="35" applyNumberFormat="1" applyFont="1" applyFill="1" applyBorder="1" applyAlignment="1">
      <alignment horizontal="right" vertical="center"/>
    </xf>
    <xf numFmtId="0" fontId="2" fillId="2" borderId="0" xfId="0" applyFont="1" applyFill="1"/>
    <xf numFmtId="175" fontId="7" fillId="0" borderId="7" xfId="14" applyNumberFormat="1" applyFont="1" applyFill="1" applyBorder="1" applyAlignment="1">
      <alignment horizontal="right" vertical="center"/>
    </xf>
    <xf numFmtId="177" fontId="11" fillId="2" borderId="24" xfId="0" quotePrefix="1" applyNumberFormat="1" applyFont="1" applyFill="1" applyBorder="1" applyAlignment="1">
      <alignment horizontal="right" vertical="center"/>
    </xf>
    <xf numFmtId="182" fontId="11" fillId="2" borderId="11" xfId="0" quotePrefix="1" applyNumberFormat="1" applyFont="1" applyFill="1" applyBorder="1" applyAlignment="1">
      <alignment horizontal="right" vertical="center"/>
    </xf>
    <xf numFmtId="174" fontId="22" fillId="4" borderId="7" xfId="14" applyNumberFormat="1" applyFont="1" applyFill="1" applyBorder="1" applyAlignment="1">
      <alignment horizontal="right" vertical="center"/>
    </xf>
    <xf numFmtId="0" fontId="7" fillId="0" borderId="41" xfId="0" applyFont="1" applyBorder="1" applyAlignment="1">
      <alignment horizontal="left" vertical="center" wrapText="1" indent="1"/>
    </xf>
    <xf numFmtId="0" fontId="7" fillId="4" borderId="42" xfId="0" applyFont="1" applyFill="1" applyBorder="1" applyAlignment="1">
      <alignment horizontal="center" vertical="center"/>
    </xf>
    <xf numFmtId="176" fontId="22" fillId="5" borderId="42" xfId="35" applyNumberFormat="1" applyFont="1" applyFill="1" applyBorder="1" applyAlignment="1">
      <alignment horizontal="right" vertical="center"/>
    </xf>
    <xf numFmtId="173" fontId="42" fillId="4" borderId="42" xfId="35" applyNumberFormat="1" applyFont="1" applyFill="1" applyBorder="1" applyAlignment="1">
      <alignment horizontal="right" vertical="top"/>
    </xf>
    <xf numFmtId="174" fontId="22" fillId="5" borderId="42" xfId="35" applyNumberFormat="1" applyFont="1" applyFill="1" applyBorder="1" applyAlignment="1">
      <alignment horizontal="right" vertical="center"/>
    </xf>
    <xf numFmtId="174" fontId="22" fillId="4" borderId="42" xfId="35" applyNumberFormat="1" applyFont="1" applyFill="1" applyBorder="1" applyAlignment="1">
      <alignment horizontal="right" vertical="center"/>
    </xf>
    <xf numFmtId="174" fontId="42" fillId="4" borderId="42" xfId="35" applyNumberFormat="1" applyFont="1" applyFill="1" applyBorder="1" applyAlignment="1">
      <alignment horizontal="right" vertical="center"/>
    </xf>
    <xf numFmtId="0" fontId="7" fillId="2" borderId="5" xfId="0" applyFont="1" applyFill="1" applyBorder="1" applyAlignment="1">
      <alignment horizontal="left"/>
    </xf>
    <xf numFmtId="9" fontId="7" fillId="2" borderId="5" xfId="0" applyNumberFormat="1" applyFont="1" applyFill="1" applyBorder="1" applyAlignment="1">
      <alignment horizontal="center"/>
    </xf>
    <xf numFmtId="0" fontId="7" fillId="2" borderId="7" xfId="0" applyFont="1" applyFill="1" applyBorder="1" applyAlignment="1">
      <alignment horizontal="left"/>
    </xf>
    <xf numFmtId="0" fontId="7" fillId="2" borderId="7" xfId="0" applyFont="1" applyFill="1" applyBorder="1" applyAlignment="1">
      <alignment horizontal="center"/>
    </xf>
    <xf numFmtId="0" fontId="25" fillId="2" borderId="1" xfId="0" applyFont="1" applyFill="1" applyBorder="1" applyAlignment="1">
      <alignment horizontal="center" vertical="center"/>
    </xf>
    <xf numFmtId="0" fontId="24" fillId="2" borderId="0" xfId="0" applyFont="1" applyFill="1" applyAlignment="1">
      <alignment horizontal="center"/>
    </xf>
    <xf numFmtId="171" fontId="11" fillId="6" borderId="16" xfId="0" applyNumberFormat="1" applyFont="1" applyFill="1" applyBorder="1" applyAlignment="1">
      <alignment horizontal="right" vertical="center"/>
    </xf>
    <xf numFmtId="174" fontId="22" fillId="0" borderId="12" xfId="14" applyNumberFormat="1" applyFont="1" applyFill="1" applyBorder="1" applyAlignment="1">
      <alignment horizontal="right" vertical="center"/>
    </xf>
    <xf numFmtId="176" fontId="22" fillId="0" borderId="21" xfId="14" applyNumberFormat="1" applyFont="1" applyFill="1" applyBorder="1" applyAlignment="1">
      <alignment horizontal="right" vertical="center"/>
    </xf>
    <xf numFmtId="171" fontId="22" fillId="0" borderId="12" xfId="1" applyNumberFormat="1" applyFont="1" applyFill="1" applyBorder="1" applyAlignment="1">
      <alignment horizontal="right" vertical="center"/>
    </xf>
    <xf numFmtId="1" fontId="22" fillId="5" borderId="5" xfId="14" applyNumberFormat="1" applyFont="1" applyFill="1" applyBorder="1" applyAlignment="1">
      <alignment horizontal="right" vertical="center"/>
    </xf>
    <xf numFmtId="1" fontId="22" fillId="4" borderId="5" xfId="14" applyNumberFormat="1" applyFont="1" applyFill="1" applyBorder="1" applyAlignment="1">
      <alignment horizontal="right" vertical="center"/>
    </xf>
    <xf numFmtId="1" fontId="11" fillId="2" borderId="11" xfId="0" applyNumberFormat="1" applyFont="1" applyFill="1" applyBorder="1" applyAlignment="1">
      <alignment horizontal="right" vertical="center"/>
    </xf>
    <xf numFmtId="1" fontId="7" fillId="5" borderId="24" xfId="0" applyNumberFormat="1" applyFont="1" applyFill="1" applyBorder="1" applyAlignment="1">
      <alignment horizontal="right" vertical="center"/>
    </xf>
    <xf numFmtId="1" fontId="7" fillId="2" borderId="24" xfId="0" quotePrefix="1" applyNumberFormat="1" applyFont="1" applyFill="1" applyBorder="1" applyAlignment="1">
      <alignment horizontal="right" vertical="center"/>
    </xf>
    <xf numFmtId="1" fontId="11" fillId="2" borderId="24" xfId="0" quotePrefix="1" applyNumberFormat="1" applyFont="1" applyFill="1" applyBorder="1" applyAlignment="1">
      <alignment horizontal="right" vertical="center"/>
    </xf>
    <xf numFmtId="1" fontId="10" fillId="5" borderId="10" xfId="0" applyNumberFormat="1" applyFont="1" applyFill="1" applyBorder="1" applyAlignment="1">
      <alignment horizontal="right" vertical="center"/>
    </xf>
    <xf numFmtId="1" fontId="10" fillId="2" borderId="10" xfId="0" applyNumberFormat="1" applyFont="1" applyFill="1" applyBorder="1" applyAlignment="1">
      <alignment horizontal="right" vertical="center"/>
    </xf>
    <xf numFmtId="1" fontId="13" fillId="2" borderId="10" xfId="0" applyNumberFormat="1" applyFont="1" applyFill="1" applyBorder="1" applyAlignment="1">
      <alignment horizontal="right" vertical="center"/>
    </xf>
    <xf numFmtId="174" fontId="42" fillId="4" borderId="5" xfId="14" quotePrefix="1" applyNumberFormat="1" applyFont="1" applyFill="1" applyBorder="1" applyAlignment="1">
      <alignment horizontal="right" vertical="center"/>
    </xf>
    <xf numFmtId="175" fontId="7" fillId="5" borderId="7" xfId="0" applyNumberFormat="1" applyFont="1" applyFill="1" applyBorder="1" applyAlignment="1">
      <alignment horizontal="right" vertical="center" wrapText="1"/>
    </xf>
    <xf numFmtId="175" fontId="7" fillId="2" borderId="7" xfId="0" applyNumberFormat="1" applyFont="1" applyFill="1" applyBorder="1" applyAlignment="1">
      <alignment horizontal="right" vertical="center" wrapText="1"/>
    </xf>
    <xf numFmtId="165" fontId="7" fillId="5" borderId="7" xfId="0" applyNumberFormat="1" applyFont="1" applyFill="1" applyBorder="1" applyAlignment="1">
      <alignment horizontal="right" vertical="center" wrapText="1"/>
    </xf>
    <xf numFmtId="165" fontId="7" fillId="2" borderId="7" xfId="0" applyNumberFormat="1" applyFont="1" applyFill="1" applyBorder="1" applyAlignment="1">
      <alignment horizontal="right" vertical="center" wrapText="1"/>
    </xf>
    <xf numFmtId="1" fontId="7" fillId="5" borderId="7" xfId="0" applyNumberFormat="1" applyFont="1" applyFill="1" applyBorder="1" applyAlignment="1">
      <alignment horizontal="right" vertical="center" wrapText="1"/>
    </xf>
    <xf numFmtId="1" fontId="7" fillId="2" borderId="7" xfId="0" applyNumberFormat="1" applyFont="1" applyFill="1" applyBorder="1" applyAlignment="1">
      <alignment horizontal="right" vertical="center" wrapText="1"/>
    </xf>
    <xf numFmtId="1" fontId="11" fillId="2" borderId="7" xfId="0" applyNumberFormat="1" applyFont="1" applyFill="1" applyBorder="1" applyAlignment="1">
      <alignment horizontal="right" vertical="center"/>
    </xf>
    <xf numFmtId="174" fontId="7" fillId="4" borderId="4" xfId="14" applyNumberFormat="1" applyFont="1" applyFill="1" applyBorder="1" applyAlignment="1">
      <alignment horizontal="right" vertical="center"/>
    </xf>
    <xf numFmtId="172" fontId="22" fillId="5" borderId="42" xfId="35" applyNumberFormat="1" applyFont="1" applyFill="1" applyBorder="1" applyAlignment="1">
      <alignment horizontal="right" vertical="center"/>
    </xf>
    <xf numFmtId="172" fontId="11" fillId="2" borderId="7" xfId="0" applyNumberFormat="1" applyFont="1" applyFill="1" applyBorder="1" applyAlignment="1">
      <alignment horizontal="right" vertical="center"/>
    </xf>
    <xf numFmtId="0" fontId="7" fillId="4" borderId="42" xfId="0" applyFont="1" applyFill="1" applyBorder="1" applyAlignment="1">
      <alignment horizontal="left" vertical="center"/>
    </xf>
    <xf numFmtId="165" fontId="7" fillId="4" borderId="42" xfId="0" applyNumberFormat="1" applyFont="1" applyFill="1" applyBorder="1" applyAlignment="1">
      <alignment horizontal="right" vertical="center"/>
    </xf>
    <xf numFmtId="176" fontId="7" fillId="4" borderId="42" xfId="0" applyNumberFormat="1" applyFont="1" applyFill="1" applyBorder="1" applyAlignment="1">
      <alignment horizontal="right" vertical="center"/>
    </xf>
    <xf numFmtId="174" fontId="7" fillId="4" borderId="42" xfId="0" applyNumberFormat="1" applyFont="1" applyFill="1" applyBorder="1" applyAlignment="1">
      <alignment horizontal="right" vertical="center"/>
    </xf>
    <xf numFmtId="172" fontId="22" fillId="0" borderId="12" xfId="14" applyNumberFormat="1" applyFont="1" applyFill="1" applyBorder="1" applyAlignment="1">
      <alignment horizontal="right" vertical="center"/>
    </xf>
    <xf numFmtId="172" fontId="22" fillId="0" borderId="6" xfId="14" applyNumberFormat="1" applyFont="1" applyFill="1" applyBorder="1" applyAlignment="1">
      <alignment horizontal="right" vertical="center"/>
    </xf>
    <xf numFmtId="0" fontId="7" fillId="2" borderId="0" xfId="0" applyFont="1" applyFill="1" applyAlignment="1">
      <alignment horizontal="center"/>
    </xf>
    <xf numFmtId="165" fontId="22" fillId="0" borderId="6" xfId="14" applyNumberFormat="1" applyFont="1" applyFill="1" applyBorder="1" applyAlignment="1">
      <alignment horizontal="right" vertical="center"/>
    </xf>
    <xf numFmtId="0" fontId="10" fillId="2" borderId="1" xfId="0" applyFont="1" applyFill="1" applyBorder="1" applyAlignment="1">
      <alignment vertical="center"/>
    </xf>
    <xf numFmtId="49" fontId="11" fillId="2" borderId="7" xfId="0" quotePrefix="1" applyNumberFormat="1" applyFont="1" applyFill="1" applyBorder="1" applyAlignment="1">
      <alignment horizontal="right" vertical="center"/>
    </xf>
    <xf numFmtId="170" fontId="7" fillId="0" borderId="7" xfId="14" applyNumberFormat="1" applyFont="1" applyBorder="1" applyAlignment="1">
      <alignment horizontal="right" vertical="center"/>
    </xf>
    <xf numFmtId="170" fontId="10" fillId="0" borderId="7" xfId="14" applyNumberFormat="1" applyFont="1" applyBorder="1" applyAlignment="1">
      <alignment horizontal="right" vertical="center"/>
    </xf>
    <xf numFmtId="166" fontId="7" fillId="0" borderId="7" xfId="14" applyNumberFormat="1" applyFont="1" applyBorder="1" applyAlignment="1">
      <alignment horizontal="right" vertical="center"/>
    </xf>
    <xf numFmtId="171" fontId="7" fillId="0" borderId="7" xfId="1" applyNumberFormat="1" applyFont="1" applyBorder="1" applyAlignment="1">
      <alignment horizontal="right" vertical="center"/>
    </xf>
    <xf numFmtId="175" fontId="7" fillId="0" borderId="7" xfId="14" applyNumberFormat="1" applyFont="1" applyBorder="1" applyAlignment="1">
      <alignment horizontal="right" vertical="center"/>
    </xf>
    <xf numFmtId="184" fontId="7" fillId="0" borderId="7" xfId="14" applyNumberFormat="1" applyFont="1" applyBorder="1" applyAlignment="1">
      <alignment horizontal="right" vertical="center"/>
    </xf>
    <xf numFmtId="184" fontId="9" fillId="3" borderId="7" xfId="0" applyNumberFormat="1" applyFont="1" applyFill="1" applyBorder="1" applyAlignment="1">
      <alignment horizontal="right" vertical="center" wrapText="1"/>
    </xf>
    <xf numFmtId="165" fontId="7" fillId="3" borderId="40" xfId="0" applyNumberFormat="1" applyFont="1" applyFill="1" applyBorder="1" applyAlignment="1">
      <alignment horizontal="right" vertical="center"/>
    </xf>
    <xf numFmtId="165" fontId="7" fillId="6" borderId="40" xfId="0" applyNumberFormat="1" applyFont="1" applyFill="1" applyBorder="1" applyAlignment="1">
      <alignment horizontal="right" vertical="center"/>
    </xf>
    <xf numFmtId="165" fontId="7" fillId="6" borderId="16" xfId="0" applyNumberFormat="1" applyFont="1" applyFill="1" applyBorder="1" applyAlignment="1">
      <alignment horizontal="right" vertical="center"/>
    </xf>
    <xf numFmtId="165" fontId="22" fillId="5" borderId="21" xfId="14" applyNumberFormat="1" applyFont="1" applyFill="1" applyBorder="1" applyAlignment="1">
      <alignment horizontal="right" vertical="center"/>
    </xf>
    <xf numFmtId="165" fontId="22" fillId="0" borderId="21" xfId="14" applyNumberFormat="1" applyFont="1" applyFill="1" applyBorder="1" applyAlignment="1">
      <alignment horizontal="right" vertical="center"/>
    </xf>
    <xf numFmtId="165" fontId="42" fillId="4" borderId="21" xfId="14" applyNumberFormat="1" applyFont="1" applyFill="1" applyBorder="1" applyAlignment="1">
      <alignment horizontal="right" vertical="center"/>
    </xf>
    <xf numFmtId="174" fontId="22" fillId="0" borderId="21" xfId="14" applyNumberFormat="1" applyFont="1" applyFill="1" applyBorder="1" applyAlignment="1">
      <alignment horizontal="right" vertical="center"/>
    </xf>
    <xf numFmtId="171" fontId="7" fillId="5" borderId="7" xfId="0" quotePrefix="1" applyNumberFormat="1" applyFont="1" applyFill="1" applyBorder="1" applyAlignment="1">
      <alignment horizontal="right" vertical="center" wrapText="1"/>
    </xf>
    <xf numFmtId="0" fontId="30" fillId="0" borderId="0" xfId="0" quotePrefix="1" applyFont="1"/>
    <xf numFmtId="2" fontId="7" fillId="2" borderId="7" xfId="0" quotePrefix="1" applyNumberFormat="1" applyFont="1" applyFill="1" applyBorder="1" applyAlignment="1">
      <alignment horizontal="right" vertical="center" wrapText="1"/>
    </xf>
    <xf numFmtId="175" fontId="11" fillId="2" borderId="21" xfId="0" applyNumberFormat="1" applyFont="1" applyFill="1" applyBorder="1" applyAlignment="1">
      <alignment horizontal="right" vertical="center" wrapText="1"/>
    </xf>
    <xf numFmtId="171" fontId="7" fillId="4" borderId="4" xfId="1" applyNumberFormat="1" applyFont="1" applyFill="1" applyBorder="1" applyAlignment="1">
      <alignment horizontal="right" vertical="center"/>
    </xf>
    <xf numFmtId="174" fontId="22" fillId="4" borderId="4" xfId="14" quotePrefix="1" applyNumberFormat="1" applyFont="1" applyFill="1" applyBorder="1" applyAlignment="1">
      <alignment horizontal="right" vertical="center"/>
    </xf>
    <xf numFmtId="174" fontId="22" fillId="4" borderId="12" xfId="14" quotePrefix="1" applyNumberFormat="1" applyFont="1" applyFill="1" applyBorder="1" applyAlignment="1">
      <alignment horizontal="right" vertical="center"/>
    </xf>
    <xf numFmtId="171" fontId="22" fillId="5" borderId="12" xfId="1" applyNumberFormat="1" applyFont="1" applyFill="1" applyBorder="1" applyAlignment="1">
      <alignment horizontal="right" vertical="center"/>
    </xf>
    <xf numFmtId="182" fontId="7" fillId="2" borderId="11" xfId="0" applyNumberFormat="1" applyFont="1" applyFill="1" applyBorder="1" applyAlignment="1">
      <alignment horizontal="right" vertical="center"/>
    </xf>
    <xf numFmtId="0" fontId="7" fillId="0" borderId="0" xfId="0" applyFont="1" applyAlignment="1">
      <alignment horizontal="center" vertical="center"/>
    </xf>
    <xf numFmtId="172" fontId="22" fillId="0" borderId="0" xfId="14" applyNumberFormat="1" applyFont="1" applyFill="1" applyBorder="1" applyAlignment="1">
      <alignment horizontal="right" vertical="center"/>
    </xf>
    <xf numFmtId="172" fontId="42" fillId="0" borderId="0" xfId="14" applyNumberFormat="1" applyFont="1" applyFill="1" applyBorder="1" applyAlignment="1">
      <alignment horizontal="right" vertical="center"/>
    </xf>
    <xf numFmtId="173" fontId="42" fillId="0" borderId="0" xfId="14" applyNumberFormat="1" applyFont="1" applyFill="1" applyBorder="1" applyAlignment="1">
      <alignment horizontal="right" vertical="center"/>
    </xf>
    <xf numFmtId="2" fontId="43" fillId="0" borderId="0" xfId="0" applyNumberFormat="1" applyFont="1" applyAlignment="1">
      <alignment wrapText="1"/>
    </xf>
    <xf numFmtId="172" fontId="31" fillId="5" borderId="44" xfId="14" applyNumberFormat="1" applyFont="1" applyFill="1" applyBorder="1" applyAlignment="1">
      <alignment horizontal="right" vertical="center"/>
    </xf>
    <xf numFmtId="172" fontId="31" fillId="4" borderId="44" xfId="14" applyNumberFormat="1" applyFont="1" applyFill="1" applyBorder="1" applyAlignment="1">
      <alignment horizontal="right" vertical="center"/>
    </xf>
    <xf numFmtId="170" fontId="7" fillId="0" borderId="7" xfId="14" applyNumberFormat="1" applyFont="1" applyBorder="1" applyAlignment="1">
      <alignment horizontal="center" vertical="center"/>
    </xf>
    <xf numFmtId="170" fontId="7" fillId="0" borderId="30" xfId="14" applyNumberFormat="1" applyFont="1" applyBorder="1" applyAlignment="1">
      <alignment horizontal="right" vertical="center"/>
    </xf>
    <xf numFmtId="170" fontId="10" fillId="0" borderId="32" xfId="14" applyNumberFormat="1" applyFont="1" applyBorder="1" applyAlignment="1">
      <alignment horizontal="right" vertical="center"/>
    </xf>
    <xf numFmtId="170" fontId="7" fillId="0" borderId="5" xfId="14" applyNumberFormat="1" applyFont="1" applyBorder="1" applyAlignment="1">
      <alignment horizontal="right" vertical="center"/>
    </xf>
    <xf numFmtId="9" fontId="7" fillId="0" borderId="7" xfId="1" applyFont="1" applyBorder="1" applyAlignment="1">
      <alignment horizontal="right" vertical="center"/>
    </xf>
    <xf numFmtId="0" fontId="7" fillId="0" borderId="11" xfId="0" applyFont="1" applyBorder="1" applyAlignment="1">
      <alignment horizontal="left" vertical="center" wrapText="1"/>
    </xf>
    <xf numFmtId="0" fontId="10" fillId="4" borderId="44" xfId="0" applyFont="1" applyFill="1" applyBorder="1" applyAlignment="1">
      <alignment horizontal="left" vertical="center" wrapText="1"/>
    </xf>
    <xf numFmtId="0" fontId="66" fillId="0" borderId="0" xfId="0" applyFont="1" applyAlignment="1">
      <alignment horizontal="left" wrapText="1"/>
    </xf>
    <xf numFmtId="0" fontId="11" fillId="4" borderId="0" xfId="0" quotePrefix="1" applyFont="1" applyFill="1"/>
    <xf numFmtId="170" fontId="10" fillId="0" borderId="30" xfId="14" applyNumberFormat="1" applyFont="1" applyBorder="1" applyAlignment="1">
      <alignment horizontal="right" vertical="center"/>
    </xf>
    <xf numFmtId="170" fontId="10" fillId="0" borderId="5" xfId="14" applyNumberFormat="1" applyFont="1" applyBorder="1" applyAlignment="1">
      <alignment horizontal="right" vertical="center"/>
    </xf>
    <xf numFmtId="49" fontId="7" fillId="5" borderId="8" xfId="0" applyNumberFormat="1" applyFont="1" applyFill="1" applyBorder="1" applyAlignment="1">
      <alignment horizontal="right" vertical="center" wrapText="1"/>
    </xf>
    <xf numFmtId="49" fontId="11" fillId="2" borderId="7" xfId="0" applyNumberFormat="1" applyFont="1" applyFill="1" applyBorder="1" applyAlignment="1">
      <alignment horizontal="right" vertical="center"/>
    </xf>
    <xf numFmtId="49" fontId="22" fillId="5" borderId="5" xfId="14" applyNumberFormat="1" applyFont="1" applyFill="1" applyBorder="1" applyAlignment="1">
      <alignment horizontal="right" vertical="center"/>
    </xf>
    <xf numFmtId="49" fontId="22" fillId="4" borderId="5" xfId="14" applyNumberFormat="1" applyFont="1" applyFill="1" applyBorder="1" applyAlignment="1">
      <alignment horizontal="right" vertical="center"/>
    </xf>
    <xf numFmtId="9" fontId="10" fillId="10" borderId="30" xfId="0" applyNumberFormat="1" applyFont="1" applyFill="1" applyBorder="1" applyAlignment="1">
      <alignment horizontal="right" vertical="center"/>
    </xf>
    <xf numFmtId="9" fontId="7" fillId="0" borderId="7" xfId="14" applyNumberFormat="1" applyFont="1" applyFill="1" applyBorder="1" applyAlignment="1">
      <alignment horizontal="right" vertical="center"/>
    </xf>
    <xf numFmtId="9" fontId="7" fillId="0" borderId="7" xfId="1" applyFont="1" applyFill="1" applyBorder="1" applyAlignment="1">
      <alignment horizontal="right" vertical="center"/>
    </xf>
    <xf numFmtId="0" fontId="7" fillId="0" borderId="0" xfId="0" applyFont="1" applyAlignment="1">
      <alignment horizontal="left" vertical="center" indent="2"/>
    </xf>
    <xf numFmtId="171" fontId="42" fillId="4" borderId="7" xfId="1" applyNumberFormat="1" applyFont="1" applyFill="1" applyBorder="1" applyAlignment="1">
      <alignment horizontal="right" vertical="center"/>
    </xf>
    <xf numFmtId="171" fontId="44" fillId="4" borderId="20" xfId="1" applyNumberFormat="1" applyFont="1" applyFill="1" applyBorder="1" applyAlignment="1">
      <alignment horizontal="right" vertical="center"/>
    </xf>
    <xf numFmtId="0" fontId="23" fillId="2" borderId="0" xfId="0" applyFont="1" applyFill="1" applyAlignment="1">
      <alignment vertical="center" wrapText="1"/>
    </xf>
    <xf numFmtId="0" fontId="70" fillId="2" borderId="0" xfId="0" applyFont="1" applyFill="1" applyAlignment="1">
      <alignment vertical="center"/>
    </xf>
    <xf numFmtId="0" fontId="9" fillId="9" borderId="0" xfId="0" applyFont="1" applyFill="1" applyAlignment="1">
      <alignment horizontal="right" vertical="center" wrapText="1"/>
    </xf>
    <xf numFmtId="49" fontId="9" fillId="9" borderId="0" xfId="0" applyNumberFormat="1" applyFont="1" applyFill="1" applyAlignment="1">
      <alignment horizontal="right" vertical="center" wrapText="1"/>
    </xf>
    <xf numFmtId="174" fontId="22" fillId="5" borderId="7" xfId="14" applyNumberFormat="1" applyFont="1" applyFill="1" applyBorder="1" applyAlignment="1">
      <alignment horizontal="right" vertical="center"/>
    </xf>
    <xf numFmtId="0" fontId="7" fillId="0" borderId="11" xfId="0" applyFont="1" applyBorder="1" applyAlignment="1">
      <alignment vertical="center" wrapText="1"/>
    </xf>
    <xf numFmtId="0" fontId="7" fillId="0" borderId="0" xfId="0" applyFont="1" applyAlignment="1">
      <alignment vertical="center" wrapText="1"/>
    </xf>
    <xf numFmtId="0" fontId="10" fillId="0" borderId="46" xfId="0" applyFont="1" applyBorder="1" applyAlignment="1">
      <alignment vertical="center" wrapText="1"/>
    </xf>
    <xf numFmtId="0" fontId="7" fillId="0" borderId="9" xfId="0" applyFont="1" applyBorder="1" applyAlignment="1">
      <alignment vertical="center" wrapText="1"/>
    </xf>
    <xf numFmtId="0" fontId="65" fillId="2" borderId="0" xfId="0" applyFont="1" applyFill="1" applyAlignment="1">
      <alignment wrapText="1"/>
    </xf>
    <xf numFmtId="0" fontId="7" fillId="4" borderId="42" xfId="0" applyFont="1" applyFill="1" applyBorder="1" applyAlignment="1">
      <alignment horizontal="left" vertical="center" indent="1"/>
    </xf>
    <xf numFmtId="0" fontId="7" fillId="2" borderId="7" xfId="0" applyFont="1" applyFill="1" applyBorder="1" applyAlignment="1">
      <alignment horizontal="left" vertical="center" wrapText="1" indent="1"/>
    </xf>
    <xf numFmtId="0" fontId="10" fillId="2" borderId="28" xfId="0" applyFont="1" applyFill="1" applyBorder="1" applyAlignment="1">
      <alignment horizontal="left" vertical="center" wrapText="1"/>
    </xf>
    <xf numFmtId="49" fontId="10" fillId="4" borderId="5" xfId="0" applyNumberFormat="1" applyFont="1" applyFill="1" applyBorder="1" applyAlignment="1">
      <alignment horizontal="left" vertical="center" wrapText="1"/>
    </xf>
    <xf numFmtId="9" fontId="7" fillId="0" borderId="8" xfId="0" applyNumberFormat="1" applyFont="1" applyBorder="1" applyAlignment="1">
      <alignment horizontal="center"/>
    </xf>
    <xf numFmtId="0" fontId="7" fillId="0" borderId="8" xfId="0" applyFont="1" applyBorder="1" applyAlignment="1">
      <alignment horizontal="center" vertical="center"/>
    </xf>
    <xf numFmtId="165" fontId="7" fillId="0" borderId="8" xfId="0" applyNumberFormat="1" applyFont="1" applyBorder="1" applyAlignment="1">
      <alignment horizontal="center" vertical="center"/>
    </xf>
    <xf numFmtId="1" fontId="7" fillId="0" borderId="8" xfId="0" applyNumberFormat="1" applyFont="1" applyBorder="1" applyAlignment="1">
      <alignment horizontal="center" vertical="center"/>
    </xf>
    <xf numFmtId="9" fontId="7" fillId="0" borderId="8" xfId="0" applyNumberFormat="1" applyFont="1" applyBorder="1" applyAlignment="1">
      <alignment horizontal="center" vertical="center"/>
    </xf>
    <xf numFmtId="3" fontId="7" fillId="0" borderId="8" xfId="0" applyNumberFormat="1" applyFont="1" applyBorder="1" applyAlignment="1">
      <alignment horizontal="center" vertical="center"/>
    </xf>
    <xf numFmtId="0" fontId="10" fillId="0" borderId="48" xfId="0" applyFont="1" applyBorder="1" applyAlignment="1">
      <alignment horizontal="left" vertical="center" indent="1"/>
    </xf>
    <xf numFmtId="0" fontId="10" fillId="0" borderId="48" xfId="0" applyFont="1" applyBorder="1" applyAlignment="1">
      <alignment horizontal="center" vertical="center"/>
    </xf>
    <xf numFmtId="10" fontId="10" fillId="0" borderId="48" xfId="14" applyNumberFormat="1" applyFont="1" applyFill="1" applyBorder="1" applyAlignment="1">
      <alignment horizontal="center" vertical="center"/>
    </xf>
    <xf numFmtId="165" fontId="10" fillId="0" borderId="48" xfId="0" applyNumberFormat="1" applyFont="1" applyBorder="1" applyAlignment="1">
      <alignment horizontal="center" vertical="center"/>
    </xf>
    <xf numFmtId="1" fontId="10" fillId="0" borderId="48" xfId="0" applyNumberFormat="1" applyFont="1" applyBorder="1" applyAlignment="1">
      <alignment horizontal="center" vertical="center"/>
    </xf>
    <xf numFmtId="9" fontId="10" fillId="0" borderId="48" xfId="0" applyNumberFormat="1" applyFont="1" applyBorder="1" applyAlignment="1">
      <alignment horizontal="center"/>
    </xf>
    <xf numFmtId="1" fontId="7" fillId="0" borderId="48" xfId="0" applyNumberFormat="1" applyFont="1" applyBorder="1" applyAlignment="1">
      <alignment horizontal="center" vertical="center"/>
    </xf>
    <xf numFmtId="3" fontId="10" fillId="0" borderId="48" xfId="0" applyNumberFormat="1" applyFont="1" applyBorder="1" applyAlignment="1">
      <alignment horizontal="center" vertical="center"/>
    </xf>
    <xf numFmtId="1" fontId="7" fillId="0" borderId="8" xfId="14" applyNumberFormat="1" applyFont="1" applyFill="1" applyBorder="1" applyAlignment="1">
      <alignment horizontal="center"/>
    </xf>
    <xf numFmtId="9" fontId="7" fillId="0" borderId="0" xfId="0" applyNumberFormat="1" applyFont="1" applyAlignment="1">
      <alignment horizontal="center"/>
    </xf>
    <xf numFmtId="189" fontId="7" fillId="0" borderId="0" xfId="0" applyNumberFormat="1" applyFont="1" applyAlignment="1">
      <alignment horizontal="center" vertical="center"/>
    </xf>
    <xf numFmtId="1" fontId="7" fillId="0" borderId="0" xfId="0" applyNumberFormat="1" applyFont="1" applyAlignment="1">
      <alignment horizontal="center" vertical="center"/>
    </xf>
    <xf numFmtId="9" fontId="7" fillId="0" borderId="0" xfId="0" applyNumberFormat="1" applyFont="1" applyAlignment="1">
      <alignment horizontal="center" vertical="center"/>
    </xf>
    <xf numFmtId="37" fontId="10" fillId="0" borderId="48" xfId="14" applyNumberFormat="1" applyFont="1" applyFill="1" applyBorder="1" applyAlignment="1">
      <alignment horizontal="center"/>
    </xf>
    <xf numFmtId="9" fontId="10" fillId="0" borderId="48" xfId="1" applyFont="1" applyFill="1" applyBorder="1" applyAlignment="1">
      <alignment horizontal="center" vertical="center"/>
    </xf>
    <xf numFmtId="189" fontId="10" fillId="0" borderId="48" xfId="0" applyNumberFormat="1" applyFont="1" applyBorder="1" applyAlignment="1">
      <alignment horizontal="center" vertical="center"/>
    </xf>
    <xf numFmtId="0" fontId="7" fillId="0" borderId="8" xfId="14" applyNumberFormat="1" applyFont="1" applyFill="1" applyBorder="1" applyAlignment="1">
      <alignment horizontal="center"/>
    </xf>
    <xf numFmtId="167" fontId="7" fillId="0" borderId="8" xfId="14" applyNumberFormat="1" applyFont="1" applyFill="1" applyBorder="1" applyAlignment="1">
      <alignment horizontal="center" vertical="center"/>
    </xf>
    <xf numFmtId="167" fontId="7" fillId="0" borderId="8" xfId="14" applyNumberFormat="1" applyFont="1" applyFill="1" applyBorder="1" applyAlignment="1">
      <alignment horizontal="center"/>
    </xf>
    <xf numFmtId="9" fontId="7" fillId="0" borderId="8" xfId="1" applyFont="1" applyFill="1" applyBorder="1" applyAlignment="1">
      <alignment horizontal="center"/>
    </xf>
    <xf numFmtId="175" fontId="7" fillId="0" borderId="8" xfId="14" applyNumberFormat="1" applyFont="1" applyFill="1" applyBorder="1" applyAlignment="1">
      <alignment horizontal="center"/>
    </xf>
    <xf numFmtId="0" fontId="10" fillId="0" borderId="48" xfId="14" applyNumberFormat="1" applyFont="1" applyFill="1" applyBorder="1" applyAlignment="1">
      <alignment horizontal="center"/>
    </xf>
    <xf numFmtId="167" fontId="10" fillId="0" borderId="48" xfId="14" applyNumberFormat="1" applyFont="1" applyFill="1" applyBorder="1" applyAlignment="1">
      <alignment horizontal="center"/>
    </xf>
    <xf numFmtId="167" fontId="10" fillId="0" borderId="48" xfId="14" applyNumberFormat="1" applyFont="1" applyFill="1" applyBorder="1" applyAlignment="1">
      <alignment horizontal="center" vertical="center"/>
    </xf>
    <xf numFmtId="175" fontId="10" fillId="0" borderId="48" xfId="14" applyNumberFormat="1" applyFont="1" applyFill="1" applyBorder="1" applyAlignment="1">
      <alignment horizontal="center"/>
    </xf>
    <xf numFmtId="17" fontId="7" fillId="0" borderId="8" xfId="0" quotePrefix="1" applyNumberFormat="1" applyFont="1" applyBorder="1" applyAlignment="1">
      <alignment horizontal="center" vertical="center"/>
    </xf>
    <xf numFmtId="3" fontId="7" fillId="0" borderId="8" xfId="14" applyNumberFormat="1" applyFont="1" applyFill="1" applyBorder="1" applyAlignment="1">
      <alignment horizontal="center"/>
    </xf>
    <xf numFmtId="171" fontId="7" fillId="0" borderId="8" xfId="1" applyNumberFormat="1" applyFont="1" applyFill="1" applyBorder="1" applyAlignment="1">
      <alignment horizontal="center" vertical="center"/>
    </xf>
    <xf numFmtId="10" fontId="7" fillId="0" borderId="8" xfId="1" applyNumberFormat="1" applyFont="1" applyFill="1" applyBorder="1" applyAlignment="1">
      <alignment horizontal="center" vertical="center"/>
    </xf>
    <xf numFmtId="43" fontId="10" fillId="0" borderId="48" xfId="14" applyFont="1" applyFill="1" applyBorder="1" applyAlignment="1">
      <alignment horizontal="center" vertical="center"/>
    </xf>
    <xf numFmtId="3" fontId="10" fillId="0" borderId="48" xfId="14" applyNumberFormat="1" applyFont="1" applyFill="1" applyBorder="1" applyAlignment="1">
      <alignment horizontal="center"/>
    </xf>
    <xf numFmtId="171" fontId="10" fillId="0" borderId="48" xfId="1" applyNumberFormat="1" applyFont="1" applyFill="1" applyBorder="1" applyAlignment="1">
      <alignment horizontal="center" vertical="center"/>
    </xf>
    <xf numFmtId="10" fontId="10" fillId="0" borderId="48" xfId="1" applyNumberFormat="1" applyFont="1" applyFill="1" applyBorder="1" applyAlignment="1">
      <alignment horizontal="center" vertical="center"/>
    </xf>
    <xf numFmtId="0" fontId="65" fillId="2" borderId="0" xfId="0" applyFont="1" applyFill="1" applyAlignment="1">
      <alignment horizontal="left" indent="1"/>
    </xf>
    <xf numFmtId="191" fontId="7" fillId="5" borderId="7" xfId="0" applyNumberFormat="1" applyFont="1" applyFill="1" applyBorder="1" applyAlignment="1">
      <alignment horizontal="right" vertical="center" wrapText="1"/>
    </xf>
    <xf numFmtId="191" fontId="7" fillId="5" borderId="5" xfId="0" applyNumberFormat="1" applyFont="1" applyFill="1" applyBorder="1" applyAlignment="1">
      <alignment horizontal="right" vertical="center" wrapText="1"/>
    </xf>
    <xf numFmtId="191" fontId="7" fillId="5" borderId="0" xfId="0" applyNumberFormat="1" applyFont="1" applyFill="1" applyAlignment="1">
      <alignment horizontal="right" vertical="center" wrapText="1"/>
    </xf>
    <xf numFmtId="191" fontId="7" fillId="5" borderId="8" xfId="0" applyNumberFormat="1" applyFont="1" applyFill="1" applyBorder="1" applyAlignment="1">
      <alignment horizontal="right" vertical="center" wrapText="1"/>
    </xf>
    <xf numFmtId="4" fontId="7" fillId="2" borderId="7" xfId="0" applyNumberFormat="1" applyFont="1" applyFill="1" applyBorder="1" applyAlignment="1">
      <alignment horizontal="right" vertical="center" wrapText="1"/>
    </xf>
    <xf numFmtId="4" fontId="7" fillId="2" borderId="5" xfId="0" applyNumberFormat="1" applyFont="1" applyFill="1" applyBorder="1" applyAlignment="1">
      <alignment horizontal="right" vertical="center" wrapText="1"/>
    </xf>
    <xf numFmtId="4" fontId="22" fillId="4" borderId="12" xfId="14" applyNumberFormat="1" applyFont="1" applyFill="1" applyBorder="1" applyAlignment="1">
      <alignment horizontal="right" vertical="center"/>
    </xf>
    <xf numFmtId="4" fontId="7" fillId="2" borderId="8" xfId="0" applyNumberFormat="1" applyFont="1" applyFill="1" applyBorder="1" applyAlignment="1">
      <alignment horizontal="right" vertical="center" wrapText="1"/>
    </xf>
    <xf numFmtId="0" fontId="7" fillId="5" borderId="8" xfId="0" applyFont="1" applyFill="1" applyBorder="1" applyAlignment="1">
      <alignment horizontal="right" vertical="center" wrapText="1"/>
    </xf>
    <xf numFmtId="0" fontId="7" fillId="5" borderId="21" xfId="0" applyFont="1" applyFill="1" applyBorder="1" applyAlignment="1">
      <alignment horizontal="right" vertical="center" wrapText="1"/>
    </xf>
    <xf numFmtId="0" fontId="7" fillId="2" borderId="21" xfId="0" quotePrefix="1" applyFont="1" applyFill="1" applyBorder="1" applyAlignment="1">
      <alignment horizontal="right" vertical="center" wrapText="1"/>
    </xf>
    <xf numFmtId="4" fontId="7" fillId="5" borderId="7" xfId="0" applyNumberFormat="1" applyFont="1" applyFill="1" applyBorder="1" applyAlignment="1">
      <alignment horizontal="right" vertical="center" wrapText="1"/>
    </xf>
    <xf numFmtId="0" fontId="42" fillId="4" borderId="5" xfId="14" applyNumberFormat="1" applyFont="1" applyFill="1" applyBorder="1" applyAlignment="1">
      <alignment horizontal="right" vertical="center"/>
    </xf>
    <xf numFmtId="0" fontId="42" fillId="4" borderId="12" xfId="14" applyNumberFormat="1" applyFont="1" applyFill="1" applyBorder="1" applyAlignment="1">
      <alignment horizontal="right" vertical="center"/>
    </xf>
    <xf numFmtId="4" fontId="11" fillId="2" borderId="21" xfId="0" applyNumberFormat="1" applyFont="1" applyFill="1" applyBorder="1" applyAlignment="1">
      <alignment horizontal="right" vertical="center" wrapText="1"/>
    </xf>
    <xf numFmtId="192" fontId="42" fillId="4" borderId="5" xfId="14" applyNumberFormat="1" applyFont="1" applyFill="1" applyBorder="1" applyAlignment="1">
      <alignment horizontal="right" vertical="center"/>
    </xf>
    <xf numFmtId="10" fontId="28" fillId="7" borderId="0" xfId="0" applyNumberFormat="1" applyFont="1" applyFill="1" applyAlignment="1">
      <alignment horizontal="right" vertical="center"/>
    </xf>
    <xf numFmtId="172" fontId="31" fillId="4" borderId="5" xfId="14" applyNumberFormat="1" applyFont="1" applyFill="1" applyBorder="1" applyAlignment="1">
      <alignment horizontal="right" vertical="top"/>
    </xf>
    <xf numFmtId="172" fontId="31" fillId="5" borderId="5" xfId="14" applyNumberFormat="1" applyFont="1" applyFill="1" applyBorder="1" applyAlignment="1">
      <alignment horizontal="right" vertical="top"/>
    </xf>
    <xf numFmtId="172" fontId="22" fillId="4" borderId="7" xfId="14" applyNumberFormat="1" applyFont="1" applyFill="1" applyBorder="1" applyAlignment="1">
      <alignment horizontal="right" vertical="top"/>
    </xf>
    <xf numFmtId="172" fontId="22" fillId="5" borderId="7" xfId="14" applyNumberFormat="1" applyFont="1" applyFill="1" applyBorder="1" applyAlignment="1">
      <alignment horizontal="right" vertical="top"/>
    </xf>
    <xf numFmtId="172" fontId="22" fillId="4" borderId="21" xfId="14" applyNumberFormat="1" applyFont="1" applyFill="1" applyBorder="1" applyAlignment="1">
      <alignment horizontal="right" vertical="top"/>
    </xf>
    <xf numFmtId="172" fontId="22" fillId="5" borderId="21" xfId="14" applyNumberFormat="1" applyFont="1" applyFill="1" applyBorder="1" applyAlignment="1">
      <alignment horizontal="right" vertical="top"/>
    </xf>
    <xf numFmtId="172" fontId="31" fillId="5" borderId="20" xfId="14" applyNumberFormat="1" applyFont="1" applyFill="1" applyBorder="1" applyAlignment="1">
      <alignment horizontal="right" vertical="top"/>
    </xf>
    <xf numFmtId="172" fontId="31" fillId="4" borderId="20" xfId="14" applyNumberFormat="1" applyFont="1" applyFill="1" applyBorder="1" applyAlignment="1">
      <alignment horizontal="right" vertical="top"/>
    </xf>
    <xf numFmtId="191" fontId="7" fillId="2" borderId="7" xfId="0" applyNumberFormat="1" applyFont="1" applyFill="1" applyBorder="1" applyAlignment="1">
      <alignment horizontal="right" vertical="center" wrapText="1"/>
    </xf>
    <xf numFmtId="165" fontId="11" fillId="8" borderId="43" xfId="0" quotePrefix="1" applyNumberFormat="1" applyFont="1" applyFill="1" applyBorder="1" applyAlignment="1">
      <alignment horizontal="right" vertical="center"/>
    </xf>
    <xf numFmtId="170" fontId="7" fillId="3" borderId="0" xfId="14" applyNumberFormat="1" applyFont="1" applyFill="1" applyAlignment="1">
      <alignment horizontal="right" vertical="center"/>
    </xf>
    <xf numFmtId="170" fontId="7" fillId="0" borderId="0" xfId="14" applyNumberFormat="1" applyFont="1" applyAlignment="1">
      <alignment horizontal="right" vertical="center"/>
    </xf>
    <xf numFmtId="170" fontId="7" fillId="3" borderId="9" xfId="14" applyNumberFormat="1" applyFont="1" applyFill="1" applyBorder="1" applyAlignment="1">
      <alignment horizontal="right"/>
    </xf>
    <xf numFmtId="170" fontId="7" fillId="0" borderId="9" xfId="14" applyNumberFormat="1" applyFont="1" applyBorder="1" applyAlignment="1">
      <alignment horizontal="right"/>
    </xf>
    <xf numFmtId="170" fontId="10" fillId="3" borderId="36" xfId="14" applyNumberFormat="1" applyFont="1" applyFill="1" applyBorder="1" applyAlignment="1">
      <alignment horizontal="right"/>
    </xf>
    <xf numFmtId="170" fontId="10" fillId="0" borderId="36" xfId="14" applyNumberFormat="1" applyFont="1" applyBorder="1" applyAlignment="1">
      <alignment horizontal="right"/>
    </xf>
    <xf numFmtId="170" fontId="7" fillId="3" borderId="0" xfId="14" applyNumberFormat="1" applyFont="1" applyFill="1" applyAlignment="1">
      <alignment horizontal="right"/>
    </xf>
    <xf numFmtId="170" fontId="7" fillId="0" borderId="0" xfId="14" applyNumberFormat="1" applyFont="1" applyAlignment="1">
      <alignment horizontal="right"/>
    </xf>
    <xf numFmtId="170" fontId="61" fillId="0" borderId="10" xfId="14" applyNumberFormat="1" applyFont="1" applyBorder="1" applyAlignment="1">
      <alignment horizontal="right" wrapText="1"/>
    </xf>
    <xf numFmtId="49" fontId="7" fillId="0" borderId="0" xfId="14" applyNumberFormat="1" applyFont="1" applyAlignment="1">
      <alignment horizontal="right" wrapText="1"/>
    </xf>
    <xf numFmtId="170" fontId="10" fillId="0" borderId="11" xfId="14" applyNumberFormat="1" applyFont="1" applyBorder="1" applyAlignment="1">
      <alignment horizontal="right" wrapText="1"/>
    </xf>
    <xf numFmtId="10" fontId="7" fillId="0" borderId="0" xfId="1" applyNumberFormat="1" applyFont="1" applyAlignment="1">
      <alignment horizontal="right" wrapText="1"/>
    </xf>
    <xf numFmtId="166" fontId="7" fillId="0" borderId="10" xfId="14" applyNumberFormat="1" applyFont="1" applyBorder="1" applyAlignment="1">
      <alignment horizontal="right" wrapText="1"/>
    </xf>
    <xf numFmtId="9" fontId="7" fillId="0" borderId="8" xfId="1" applyFont="1" applyBorder="1" applyAlignment="1">
      <alignment horizontal="right" vertical="center"/>
    </xf>
    <xf numFmtId="0" fontId="1" fillId="2" borderId="0" xfId="0" applyFont="1" applyFill="1"/>
    <xf numFmtId="0" fontId="7" fillId="4" borderId="0" xfId="0" applyFont="1" applyFill="1" applyAlignment="1">
      <alignment horizontal="left" vertical="center" wrapText="1" indent="2"/>
    </xf>
    <xf numFmtId="4" fontId="7" fillId="5" borderId="8" xfId="0" applyNumberFormat="1" applyFont="1" applyFill="1" applyBorder="1" applyAlignment="1">
      <alignment horizontal="right" vertical="center" wrapText="1"/>
    </xf>
    <xf numFmtId="0" fontId="72" fillId="2" borderId="0" xfId="0" applyFont="1" applyFill="1"/>
    <xf numFmtId="10" fontId="1" fillId="2" borderId="0" xfId="0" applyNumberFormat="1" applyFont="1" applyFill="1"/>
    <xf numFmtId="0" fontId="1" fillId="2" borderId="0" xfId="0" quotePrefix="1" applyFont="1" applyFill="1" applyAlignment="1">
      <alignment vertical="center"/>
    </xf>
    <xf numFmtId="0" fontId="1" fillId="2" borderId="0" xfId="0" quotePrefix="1" applyFont="1" applyFill="1"/>
    <xf numFmtId="170" fontId="20" fillId="0" borderId="7" xfId="14" applyNumberFormat="1" applyFont="1" applyBorder="1" applyAlignment="1">
      <alignment horizontal="right" vertical="center"/>
    </xf>
    <xf numFmtId="170" fontId="61" fillId="0" borderId="7" xfId="14" applyNumberFormat="1" applyFont="1" applyBorder="1" applyAlignment="1">
      <alignment horizontal="right" vertical="center"/>
    </xf>
    <xf numFmtId="166" fontId="20" fillId="0" borderId="7" xfId="14" applyNumberFormat="1" applyFont="1" applyBorder="1" applyAlignment="1">
      <alignment horizontal="right" vertical="center"/>
    </xf>
    <xf numFmtId="166" fontId="10" fillId="0" borderId="7" xfId="14" applyNumberFormat="1" applyFont="1" applyBorder="1" applyAlignment="1">
      <alignment horizontal="right" vertical="center"/>
    </xf>
    <xf numFmtId="10" fontId="7" fillId="0" borderId="7" xfId="1" applyNumberFormat="1" applyFont="1" applyBorder="1" applyAlignment="1">
      <alignment horizontal="right" vertical="center"/>
    </xf>
    <xf numFmtId="178" fontId="1" fillId="2" borderId="0" xfId="0" applyNumberFormat="1" applyFont="1" applyFill="1"/>
    <xf numFmtId="165" fontId="1" fillId="2" borderId="0" xfId="0" applyNumberFormat="1" applyFont="1" applyFill="1"/>
    <xf numFmtId="172" fontId="31" fillId="5" borderId="49" xfId="14" applyNumberFormat="1" applyFont="1" applyFill="1" applyBorder="1" applyAlignment="1">
      <alignment horizontal="right" vertical="center"/>
    </xf>
    <xf numFmtId="172" fontId="31" fillId="4" borderId="49" xfId="14" applyNumberFormat="1" applyFont="1" applyFill="1" applyBorder="1" applyAlignment="1">
      <alignment horizontal="right" vertical="center"/>
    </xf>
    <xf numFmtId="172" fontId="44" fillId="4" borderId="49" xfId="14" applyNumberFormat="1" applyFont="1" applyFill="1" applyBorder="1" applyAlignment="1">
      <alignment horizontal="right" vertical="center"/>
    </xf>
    <xf numFmtId="173" fontId="44" fillId="4" borderId="49" xfId="14" applyNumberFormat="1" applyFont="1" applyFill="1" applyBorder="1" applyAlignment="1">
      <alignment horizontal="right" vertical="center"/>
    </xf>
    <xf numFmtId="165" fontId="44" fillId="4" borderId="5" xfId="1" applyNumberFormat="1" applyFont="1" applyFill="1" applyBorder="1" applyAlignment="1">
      <alignment horizontal="right" vertical="center"/>
    </xf>
    <xf numFmtId="0" fontId="10" fillId="0" borderId="10" xfId="0" applyFont="1" applyBorder="1" applyAlignment="1">
      <alignment horizontal="left" vertical="center" indent="1"/>
    </xf>
    <xf numFmtId="0" fontId="10" fillId="0" borderId="19" xfId="0" applyFont="1" applyBorder="1" applyAlignment="1">
      <alignment horizontal="left" vertical="center" indent="1"/>
    </xf>
    <xf numFmtId="0" fontId="7" fillId="0" borderId="18" xfId="0" applyFont="1" applyBorder="1" applyAlignment="1">
      <alignment horizontal="left" vertical="center" indent="2"/>
    </xf>
    <xf numFmtId="0" fontId="7" fillId="0" borderId="50" xfId="0" applyFont="1" applyBorder="1" applyAlignment="1">
      <alignment horizontal="left" vertical="center" indent="2"/>
    </xf>
    <xf numFmtId="170" fontId="7" fillId="0" borderId="8" xfId="14" applyNumberFormat="1" applyFont="1" applyBorder="1" applyAlignment="1">
      <alignment horizontal="right" vertical="center"/>
    </xf>
    <xf numFmtId="0" fontId="7" fillId="0" borderId="8" xfId="0" applyFont="1" applyBorder="1" applyAlignment="1">
      <alignment horizontal="center" vertical="center" wrapText="1"/>
    </xf>
    <xf numFmtId="9" fontId="7" fillId="0" borderId="7" xfId="1" applyFont="1" applyBorder="1" applyAlignment="1">
      <alignment horizontal="center"/>
    </xf>
    <xf numFmtId="1" fontId="7" fillId="0" borderId="7" xfId="14" applyNumberFormat="1" applyFont="1" applyBorder="1" applyAlignment="1">
      <alignment horizontal="center"/>
    </xf>
    <xf numFmtId="167" fontId="7" fillId="0" borderId="7" xfId="14" applyNumberFormat="1" applyFont="1" applyBorder="1" applyAlignment="1">
      <alignment horizontal="center"/>
    </xf>
    <xf numFmtId="170" fontId="7" fillId="2" borderId="0" xfId="14" applyNumberFormat="1" applyFont="1" applyFill="1" applyAlignment="1">
      <alignment horizontal="right"/>
    </xf>
    <xf numFmtId="0" fontId="1" fillId="2" borderId="0" xfId="0" applyFont="1" applyFill="1" applyAlignment="1">
      <alignment vertical="center"/>
    </xf>
    <xf numFmtId="0" fontId="1" fillId="2" borderId="1" xfId="0" applyFont="1" applyFill="1" applyBorder="1"/>
    <xf numFmtId="0" fontId="1" fillId="2" borderId="0" xfId="0" applyFont="1" applyFill="1" applyAlignment="1">
      <alignment wrapText="1"/>
    </xf>
    <xf numFmtId="0" fontId="1" fillId="0" borderId="0" xfId="0" applyFont="1"/>
    <xf numFmtId="169" fontId="1" fillId="2" borderId="0" xfId="0" applyNumberFormat="1" applyFont="1" applyFill="1"/>
    <xf numFmtId="4" fontId="1" fillId="2" borderId="0" xfId="0" applyNumberFormat="1" applyFont="1" applyFill="1"/>
    <xf numFmtId="172" fontId="1" fillId="2" borderId="0" xfId="0" applyNumberFormat="1" applyFont="1" applyFill="1"/>
    <xf numFmtId="188" fontId="1" fillId="2" borderId="0" xfId="0" applyNumberFormat="1" applyFont="1" applyFill="1"/>
    <xf numFmtId="2" fontId="1" fillId="2" borderId="0" xfId="0" applyNumberFormat="1" applyFont="1" applyFill="1"/>
    <xf numFmtId="171" fontId="1" fillId="2" borderId="0" xfId="1" applyNumberFormat="1" applyFont="1" applyFill="1"/>
    <xf numFmtId="0" fontId="1" fillId="0" borderId="0" xfId="0" applyFont="1" applyAlignment="1">
      <alignment horizontal="center" vertical="center"/>
    </xf>
    <xf numFmtId="0" fontId="1" fillId="0" borderId="0" xfId="0" applyFont="1" applyAlignment="1">
      <alignment vertical="center" wrapText="1"/>
    </xf>
    <xf numFmtId="10" fontId="1" fillId="2" borderId="0" xfId="1" applyNumberFormat="1" applyFont="1" applyFill="1"/>
    <xf numFmtId="176" fontId="1" fillId="2" borderId="0" xfId="0" applyNumberFormat="1" applyFont="1" applyFill="1"/>
    <xf numFmtId="3" fontId="1" fillId="2" borderId="0" xfId="0" applyNumberFormat="1" applyFont="1" applyFill="1"/>
    <xf numFmtId="175" fontId="1" fillId="2" borderId="0" xfId="0" applyNumberFormat="1" applyFont="1" applyFill="1"/>
    <xf numFmtId="0" fontId="1" fillId="2" borderId="0" xfId="0" applyFont="1" applyFill="1" applyAlignment="1">
      <alignment horizontal="center"/>
    </xf>
    <xf numFmtId="9" fontId="1" fillId="2" borderId="0" xfId="0" applyNumberFormat="1" applyFont="1" applyFill="1"/>
    <xf numFmtId="169" fontId="1" fillId="0" borderId="0" xfId="0" applyNumberFormat="1" applyFont="1"/>
    <xf numFmtId="171" fontId="1" fillId="2" borderId="0" xfId="0" applyNumberFormat="1" applyFont="1" applyFill="1"/>
    <xf numFmtId="0" fontId="1" fillId="0" borderId="0" xfId="0" applyFont="1" applyAlignment="1">
      <alignment vertical="center"/>
    </xf>
    <xf numFmtId="174" fontId="22" fillId="4" borderId="45" xfId="14" applyNumberFormat="1" applyFont="1" applyFill="1" applyBorder="1" applyAlignment="1">
      <alignment horizontal="right" vertical="center"/>
    </xf>
    <xf numFmtId="1" fontId="1" fillId="2" borderId="0" xfId="0" applyNumberFormat="1" applyFont="1" applyFill="1"/>
    <xf numFmtId="14" fontId="1" fillId="2" borderId="0" xfId="0" applyNumberFormat="1" applyFont="1" applyFill="1"/>
    <xf numFmtId="9" fontId="1" fillId="2" borderId="0" xfId="1" applyFont="1" applyFill="1"/>
    <xf numFmtId="1" fontId="1" fillId="2" borderId="0" xfId="0" applyNumberFormat="1" applyFont="1" applyFill="1" applyAlignment="1">
      <alignment horizontal="center"/>
    </xf>
    <xf numFmtId="9" fontId="1" fillId="2" borderId="0" xfId="1" applyFont="1" applyFill="1" applyAlignment="1">
      <alignment horizontal="center"/>
    </xf>
    <xf numFmtId="170" fontId="1" fillId="2" borderId="0" xfId="0" applyNumberFormat="1" applyFont="1" applyFill="1"/>
    <xf numFmtId="185" fontId="1" fillId="2" borderId="0" xfId="0" applyNumberFormat="1" applyFont="1" applyFill="1"/>
    <xf numFmtId="0" fontId="1" fillId="2" borderId="0" xfId="0" applyFont="1" applyFill="1" applyAlignment="1">
      <alignment horizontal="right"/>
    </xf>
    <xf numFmtId="0" fontId="1" fillId="0" borderId="0" xfId="0" applyFont="1" applyAlignment="1">
      <alignment wrapText="1"/>
    </xf>
    <xf numFmtId="166" fontId="1" fillId="0" borderId="0" xfId="0" applyNumberFormat="1" applyFont="1" applyAlignment="1">
      <alignment wrapText="1"/>
    </xf>
    <xf numFmtId="165" fontId="7" fillId="0" borderId="0" xfId="14" applyNumberFormat="1" applyFont="1" applyAlignment="1">
      <alignment horizontal="right" wrapText="1"/>
    </xf>
    <xf numFmtId="9" fontId="10" fillId="3" borderId="30" xfId="0" applyNumberFormat="1" applyFont="1" applyFill="1" applyBorder="1" applyAlignment="1">
      <alignment horizontal="right" vertical="center"/>
    </xf>
    <xf numFmtId="171" fontId="44" fillId="4" borderId="0" xfId="1" applyNumberFormat="1" applyFont="1" applyFill="1" applyBorder="1" applyAlignment="1">
      <alignment horizontal="right" vertical="center"/>
    </xf>
    <xf numFmtId="172" fontId="31" fillId="0" borderId="0" xfId="14" applyNumberFormat="1" applyFont="1" applyFill="1" applyBorder="1" applyAlignment="1">
      <alignment horizontal="right" vertical="center"/>
    </xf>
    <xf numFmtId="173" fontId="42" fillId="0" borderId="7" xfId="14" applyNumberFormat="1" applyFont="1" applyFill="1" applyBorder="1" applyAlignment="1">
      <alignment horizontal="right" vertical="center"/>
    </xf>
    <xf numFmtId="171" fontId="22" fillId="0" borderId="0" xfId="1" applyNumberFormat="1" applyFont="1" applyFill="1" applyBorder="1" applyAlignment="1">
      <alignment horizontal="right" vertical="center"/>
    </xf>
    <xf numFmtId="174" fontId="42" fillId="4" borderId="5" xfId="14" applyNumberFormat="1" applyFont="1" applyFill="1" applyBorder="1" applyAlignment="1">
      <alignment horizontal="right" vertical="center"/>
    </xf>
    <xf numFmtId="172" fontId="22" fillId="0" borderId="7" xfId="14" applyNumberFormat="1" applyFont="1" applyFill="1" applyBorder="1" applyAlignment="1">
      <alignment horizontal="right" vertical="center"/>
    </xf>
    <xf numFmtId="172" fontId="42" fillId="0" borderId="7" xfId="14" applyNumberFormat="1" applyFont="1" applyFill="1" applyBorder="1" applyAlignment="1">
      <alignment horizontal="right" vertical="center"/>
    </xf>
    <xf numFmtId="172" fontId="31" fillId="0" borderId="47" xfId="14" applyNumberFormat="1" applyFont="1" applyFill="1" applyBorder="1" applyAlignment="1">
      <alignment horizontal="right" vertical="center"/>
    </xf>
    <xf numFmtId="172" fontId="44" fillId="0" borderId="47" xfId="14" applyNumberFormat="1" applyFont="1" applyFill="1" applyBorder="1" applyAlignment="1">
      <alignment horizontal="right" vertical="center"/>
    </xf>
    <xf numFmtId="173" fontId="44" fillId="0" borderId="47" xfId="14" applyNumberFormat="1" applyFont="1" applyFill="1" applyBorder="1" applyAlignment="1">
      <alignment horizontal="right" vertical="center"/>
    </xf>
    <xf numFmtId="172" fontId="22" fillId="0" borderId="5" xfId="14" applyNumberFormat="1" applyFont="1" applyFill="1" applyBorder="1" applyAlignment="1">
      <alignment horizontal="right" vertical="center"/>
    </xf>
    <xf numFmtId="172" fontId="22" fillId="3" borderId="7" xfId="14" applyNumberFormat="1" applyFont="1" applyFill="1" applyBorder="1" applyAlignment="1">
      <alignment horizontal="right" vertical="center"/>
    </xf>
    <xf numFmtId="172" fontId="31" fillId="3" borderId="47" xfId="14" applyNumberFormat="1" applyFont="1" applyFill="1" applyBorder="1" applyAlignment="1">
      <alignment horizontal="right" vertical="center"/>
    </xf>
    <xf numFmtId="172" fontId="42" fillId="0" borderId="5" xfId="14" applyNumberFormat="1" applyFont="1" applyFill="1" applyBorder="1" applyAlignment="1">
      <alignment horizontal="right" vertical="center"/>
    </xf>
    <xf numFmtId="172" fontId="31" fillId="0" borderId="44" xfId="14" applyNumberFormat="1" applyFont="1" applyFill="1" applyBorder="1" applyAlignment="1">
      <alignment horizontal="right" vertical="center"/>
    </xf>
    <xf numFmtId="174" fontId="22" fillId="0" borderId="7" xfId="14" applyNumberFormat="1" applyFont="1" applyFill="1" applyBorder="1" applyAlignment="1">
      <alignment horizontal="right" vertical="center"/>
    </xf>
    <xf numFmtId="174" fontId="31" fillId="0" borderId="44" xfId="14" applyNumberFormat="1" applyFont="1" applyFill="1" applyBorder="1" applyAlignment="1">
      <alignment horizontal="right" vertical="center"/>
    </xf>
    <xf numFmtId="172" fontId="22" fillId="5" borderId="6" xfId="35" applyNumberFormat="1" applyFont="1" applyFill="1" applyBorder="1" applyAlignment="1">
      <alignment horizontal="right" vertical="center"/>
    </xf>
    <xf numFmtId="171" fontId="22" fillId="5" borderId="6" xfId="1" applyNumberFormat="1" applyFont="1" applyFill="1" applyBorder="1" applyAlignment="1">
      <alignment horizontal="right" vertical="center"/>
    </xf>
    <xf numFmtId="171" fontId="22" fillId="4" borderId="6" xfId="1" applyNumberFormat="1" applyFont="1" applyFill="1" applyBorder="1" applyAlignment="1">
      <alignment horizontal="right" vertical="center"/>
    </xf>
    <xf numFmtId="0" fontId="7" fillId="4" borderId="6" xfId="0" applyFont="1" applyFill="1" applyBorder="1" applyAlignment="1">
      <alignment horizontal="left" vertical="center" wrapText="1" indent="1"/>
    </xf>
    <xf numFmtId="174" fontId="22" fillId="5" borderId="6" xfId="35" applyNumberFormat="1" applyFont="1" applyFill="1" applyBorder="1" applyAlignment="1">
      <alignment horizontal="right" vertical="center"/>
    </xf>
    <xf numFmtId="173" fontId="42" fillId="0" borderId="5" xfId="14" applyNumberFormat="1" applyFont="1" applyFill="1" applyBorder="1" applyAlignment="1">
      <alignment horizontal="right" vertical="center"/>
    </xf>
    <xf numFmtId="0" fontId="7" fillId="4" borderId="6" xfId="0" applyFont="1" applyFill="1" applyBorder="1" applyAlignment="1">
      <alignment vertical="center" wrapText="1"/>
    </xf>
    <xf numFmtId="165" fontId="22" fillId="5" borderId="6" xfId="35" applyNumberFormat="1" applyFont="1" applyFill="1" applyBorder="1" applyAlignment="1">
      <alignment horizontal="right" vertical="center"/>
    </xf>
    <xf numFmtId="165" fontId="22" fillId="5" borderId="6" xfId="1" applyNumberFormat="1" applyFont="1" applyFill="1" applyBorder="1" applyAlignment="1">
      <alignment horizontal="right" vertical="center"/>
    </xf>
    <xf numFmtId="165" fontId="22" fillId="4" borderId="6" xfId="35" applyNumberFormat="1" applyFont="1" applyFill="1" applyBorder="1" applyAlignment="1">
      <alignment horizontal="right" vertical="center"/>
    </xf>
    <xf numFmtId="165" fontId="22" fillId="4" borderId="6" xfId="1" applyNumberFormat="1" applyFont="1" applyFill="1" applyBorder="1" applyAlignment="1">
      <alignment horizontal="right" vertical="center"/>
    </xf>
    <xf numFmtId="172" fontId="22" fillId="3" borderId="5" xfId="14" applyNumberFormat="1" applyFont="1" applyFill="1" applyBorder="1" applyAlignment="1">
      <alignment horizontal="right" vertical="center"/>
    </xf>
    <xf numFmtId="193" fontId="42" fillId="0" borderId="5" xfId="1" applyNumberFormat="1" applyFont="1" applyFill="1" applyBorder="1" applyAlignment="1">
      <alignment horizontal="right" vertical="center"/>
    </xf>
    <xf numFmtId="3" fontId="42" fillId="0" borderId="12" xfId="14" applyNumberFormat="1" applyFont="1" applyFill="1" applyBorder="1" applyAlignment="1">
      <alignment horizontal="right" vertical="center"/>
    </xf>
    <xf numFmtId="165" fontId="44" fillId="0" borderId="5" xfId="1" applyNumberFormat="1" applyFont="1" applyFill="1" applyBorder="1" applyAlignment="1">
      <alignment horizontal="right" vertical="center"/>
    </xf>
    <xf numFmtId="172" fontId="44" fillId="0" borderId="5" xfId="14" applyNumberFormat="1" applyFont="1" applyFill="1" applyBorder="1" applyAlignment="1">
      <alignment horizontal="right" vertical="center"/>
    </xf>
    <xf numFmtId="169" fontId="42" fillId="0" borderId="12" xfId="14" applyNumberFormat="1" applyFont="1" applyFill="1" applyBorder="1" applyAlignment="1">
      <alignment horizontal="right" vertical="center"/>
    </xf>
    <xf numFmtId="176" fontId="22" fillId="4" borderId="45" xfId="14" applyNumberFormat="1" applyFont="1" applyFill="1" applyBorder="1" applyAlignment="1">
      <alignment horizontal="right" vertical="center"/>
    </xf>
    <xf numFmtId="1" fontId="7" fillId="0" borderId="8" xfId="14" applyNumberFormat="1" applyFont="1" applyBorder="1" applyAlignment="1">
      <alignment horizontal="center"/>
    </xf>
    <xf numFmtId="165" fontId="7" fillId="0" borderId="8" xfId="14" applyNumberFormat="1" applyFont="1" applyBorder="1" applyAlignment="1">
      <alignment horizontal="center"/>
    </xf>
    <xf numFmtId="194" fontId="10" fillId="0" borderId="48" xfId="14" applyNumberFormat="1" applyFont="1" applyBorder="1" applyAlignment="1">
      <alignment horizontal="center"/>
    </xf>
    <xf numFmtId="9" fontId="10" fillId="0" borderId="48" xfId="1" applyFont="1" applyBorder="1" applyAlignment="1">
      <alignment horizontal="center" vertical="center"/>
    </xf>
    <xf numFmtId="165" fontId="10" fillId="0" borderId="48" xfId="14" applyNumberFormat="1" applyFont="1" applyBorder="1" applyAlignment="1">
      <alignment horizontal="center"/>
    </xf>
    <xf numFmtId="37" fontId="10" fillId="0" borderId="48" xfId="14" applyNumberFormat="1" applyFont="1" applyBorder="1" applyAlignment="1">
      <alignment horizontal="center"/>
    </xf>
    <xf numFmtId="165" fontId="7" fillId="0" borderId="0" xfId="0" applyNumberFormat="1" applyFont="1" applyAlignment="1">
      <alignment horizontal="center" vertical="center"/>
    </xf>
    <xf numFmtId="165" fontId="10" fillId="0" borderId="48" xfId="0" applyNumberFormat="1" applyFont="1" applyBorder="1" applyAlignment="1">
      <alignment horizontal="center"/>
    </xf>
    <xf numFmtId="170" fontId="10" fillId="3" borderId="37" xfId="14" applyNumberFormat="1" applyFont="1" applyFill="1" applyBorder="1" applyAlignment="1">
      <alignment horizontal="right" vertical="center"/>
    </xf>
    <xf numFmtId="170" fontId="10" fillId="0" borderId="37" xfId="14" applyNumberFormat="1" applyFont="1" applyBorder="1" applyAlignment="1">
      <alignment horizontal="right" vertical="center"/>
    </xf>
    <xf numFmtId="170" fontId="7" fillId="3" borderId="37" xfId="14" applyNumberFormat="1" applyFont="1" applyFill="1" applyBorder="1" applyAlignment="1">
      <alignment horizontal="right" vertical="center"/>
    </xf>
    <xf numFmtId="170" fontId="7" fillId="0" borderId="37" xfId="14" applyNumberFormat="1" applyFont="1" applyBorder="1" applyAlignment="1">
      <alignment horizontal="right" vertical="center"/>
    </xf>
    <xf numFmtId="170" fontId="10" fillId="3" borderId="38" xfId="14" applyNumberFormat="1" applyFont="1" applyFill="1" applyBorder="1" applyAlignment="1">
      <alignment horizontal="right" vertical="center"/>
    </xf>
    <xf numFmtId="170" fontId="10" fillId="0" borderId="38" xfId="14" applyNumberFormat="1" applyFont="1" applyBorder="1" applyAlignment="1">
      <alignment horizontal="right" vertical="center"/>
    </xf>
    <xf numFmtId="170" fontId="10" fillId="2" borderId="0" xfId="14" applyNumberFormat="1" applyFont="1" applyFill="1" applyAlignment="1">
      <alignment horizontal="right" vertical="center"/>
    </xf>
    <xf numFmtId="170" fontId="10" fillId="3" borderId="30" xfId="14" applyNumberFormat="1" applyFont="1" applyFill="1" applyBorder="1" applyAlignment="1">
      <alignment horizontal="right" vertical="center"/>
    </xf>
    <xf numFmtId="170" fontId="61" fillId="3" borderId="37" xfId="14" applyNumberFormat="1" applyFont="1" applyFill="1" applyBorder="1" applyAlignment="1">
      <alignment horizontal="right" vertical="center"/>
    </xf>
    <xf numFmtId="170" fontId="61" fillId="0" borderId="37" xfId="14" applyNumberFormat="1" applyFont="1" applyBorder="1" applyAlignment="1">
      <alignment horizontal="right" vertical="center"/>
    </xf>
    <xf numFmtId="170" fontId="61" fillId="3" borderId="39" xfId="14" applyNumberFormat="1" applyFont="1" applyFill="1" applyBorder="1" applyAlignment="1">
      <alignment horizontal="right" vertical="center"/>
    </xf>
    <xf numFmtId="170" fontId="61" fillId="0" borderId="39" xfId="14" applyNumberFormat="1" applyFont="1" applyBorder="1" applyAlignment="1">
      <alignment horizontal="right" vertical="center"/>
    </xf>
    <xf numFmtId="170" fontId="10" fillId="3" borderId="5" xfId="14" applyNumberFormat="1" applyFont="1" applyFill="1" applyBorder="1" applyAlignment="1">
      <alignment horizontal="right" vertical="center"/>
    </xf>
    <xf numFmtId="166" fontId="1" fillId="2" borderId="0" xfId="0" applyNumberFormat="1" applyFont="1" applyFill="1"/>
    <xf numFmtId="165" fontId="11" fillId="6" borderId="16" xfId="0" quotePrefix="1" applyNumberFormat="1" applyFont="1" applyFill="1" applyBorder="1" applyAlignment="1">
      <alignment horizontal="right" vertical="center"/>
    </xf>
    <xf numFmtId="195" fontId="42" fillId="4" borderId="12" xfId="14" applyNumberFormat="1" applyFont="1" applyFill="1" applyBorder="1" applyAlignment="1">
      <alignment horizontal="right" vertical="center"/>
    </xf>
    <xf numFmtId="195" fontId="11" fillId="6" borderId="16" xfId="0" applyNumberFormat="1" applyFont="1" applyFill="1" applyBorder="1" applyAlignment="1">
      <alignment horizontal="right" vertical="center"/>
    </xf>
    <xf numFmtId="187" fontId="7" fillId="5" borderId="8" xfId="0" applyNumberFormat="1" applyFont="1" applyFill="1" applyBorder="1" applyAlignment="1">
      <alignment horizontal="right" vertical="center" wrapText="1"/>
    </xf>
    <xf numFmtId="187" fontId="7" fillId="0" borderId="8" xfId="0" applyNumberFormat="1" applyFont="1" applyBorder="1" applyAlignment="1">
      <alignment horizontal="right" vertical="center" wrapText="1"/>
    </xf>
    <xf numFmtId="2" fontId="7" fillId="5" borderId="5" xfId="0" applyNumberFormat="1" applyFont="1" applyFill="1" applyBorder="1" applyAlignment="1">
      <alignment horizontal="right" vertical="center" wrapText="1"/>
    </xf>
    <xf numFmtId="2" fontId="7" fillId="2" borderId="5" xfId="0" applyNumberFormat="1" applyFont="1" applyFill="1" applyBorder="1" applyAlignment="1">
      <alignment horizontal="right" vertical="center" wrapText="1"/>
    </xf>
    <xf numFmtId="2" fontId="22" fillId="4" borderId="12" xfId="14" applyNumberFormat="1" applyFont="1" applyFill="1" applyBorder="1" applyAlignment="1">
      <alignment horizontal="right" vertical="center"/>
    </xf>
    <xf numFmtId="174" fontId="42" fillId="4" borderId="0" xfId="14" applyNumberFormat="1" applyFont="1" applyFill="1" applyBorder="1" applyAlignment="1">
      <alignment horizontal="right" vertical="center"/>
    </xf>
    <xf numFmtId="174" fontId="42" fillId="4" borderId="12" xfId="14" quotePrefix="1" applyNumberFormat="1" applyFont="1" applyFill="1" applyBorder="1" applyAlignment="1">
      <alignment horizontal="right" vertical="center"/>
    </xf>
    <xf numFmtId="176" fontId="42" fillId="4" borderId="12" xfId="14" quotePrefix="1" applyNumberFormat="1" applyFont="1" applyFill="1" applyBorder="1" applyAlignment="1">
      <alignment horizontal="right" vertical="center"/>
    </xf>
    <xf numFmtId="174" fontId="42" fillId="4" borderId="8" xfId="14" applyNumberFormat="1" applyFont="1" applyFill="1" applyBorder="1" applyAlignment="1">
      <alignment horizontal="right" vertical="center"/>
    </xf>
    <xf numFmtId="1" fontId="11" fillId="2" borderId="11" xfId="0" quotePrefix="1" applyNumberFormat="1" applyFont="1" applyFill="1" applyBorder="1" applyAlignment="1">
      <alignment horizontal="right" vertical="center"/>
    </xf>
    <xf numFmtId="192" fontId="42" fillId="4" borderId="5" xfId="14" quotePrefix="1" applyNumberFormat="1" applyFont="1" applyFill="1" applyBorder="1" applyAlignment="1">
      <alignment horizontal="right" vertical="center"/>
    </xf>
    <xf numFmtId="179" fontId="11" fillId="2" borderId="7" xfId="1" quotePrefix="1" applyNumberFormat="1" applyFont="1" applyFill="1" applyBorder="1" applyAlignment="1">
      <alignment horizontal="right" vertical="center" wrapText="1"/>
    </xf>
    <xf numFmtId="174" fontId="22" fillId="4" borderId="42" xfId="35" quotePrefix="1" applyNumberFormat="1" applyFont="1" applyFill="1" applyBorder="1" applyAlignment="1">
      <alignment horizontal="right" vertical="center"/>
    </xf>
    <xf numFmtId="2" fontId="7" fillId="2" borderId="8" xfId="0" quotePrefix="1" applyNumberFormat="1" applyFont="1" applyFill="1" applyBorder="1" applyAlignment="1">
      <alignment horizontal="right" vertical="center" wrapText="1"/>
    </xf>
    <xf numFmtId="174" fontId="42" fillId="4" borderId="42" xfId="35" quotePrefix="1" applyNumberFormat="1" applyFont="1" applyFill="1" applyBorder="1" applyAlignment="1">
      <alignment horizontal="right" vertical="center"/>
    </xf>
    <xf numFmtId="177" fontId="11" fillId="2" borderId="7" xfId="0" quotePrefix="1" applyNumberFormat="1" applyFont="1" applyFill="1" applyBorder="1" applyAlignment="1">
      <alignment horizontal="right" vertical="center"/>
    </xf>
    <xf numFmtId="177" fontId="11" fillId="2" borderId="11" xfId="0" quotePrefix="1" applyNumberFormat="1" applyFont="1" applyFill="1" applyBorder="1" applyAlignment="1">
      <alignment horizontal="right" vertical="center"/>
    </xf>
    <xf numFmtId="2" fontId="7" fillId="5" borderId="8" xfId="0" quotePrefix="1" applyNumberFormat="1" applyFont="1" applyFill="1" applyBorder="1" applyAlignment="1">
      <alignment horizontal="right" vertical="center" wrapText="1"/>
    </xf>
    <xf numFmtId="0" fontId="75" fillId="0" borderId="8" xfId="0" applyFont="1" applyBorder="1" applyAlignment="1">
      <alignment horizontal="left" vertical="center" indent="2"/>
    </xf>
    <xf numFmtId="0" fontId="76" fillId="2" borderId="0" xfId="0" applyFont="1" applyFill="1"/>
    <xf numFmtId="9" fontId="75" fillId="0" borderId="7" xfId="0" applyNumberFormat="1" applyFont="1" applyBorder="1" applyAlignment="1">
      <alignment horizontal="right" vertical="center"/>
    </xf>
    <xf numFmtId="1" fontId="75" fillId="0" borderId="5" xfId="0" applyNumberFormat="1" applyFont="1" applyBorder="1" applyAlignment="1">
      <alignment horizontal="center" vertical="center"/>
    </xf>
    <xf numFmtId="0" fontId="7" fillId="0" borderId="11" xfId="0" applyFont="1" applyFill="1" applyBorder="1" applyAlignment="1">
      <alignment vertical="center" wrapText="1"/>
    </xf>
    <xf numFmtId="172" fontId="22" fillId="0" borderId="8" xfId="14" applyNumberFormat="1" applyFont="1" applyFill="1" applyBorder="1" applyAlignment="1">
      <alignment horizontal="right" vertical="center"/>
    </xf>
    <xf numFmtId="173" fontId="22" fillId="5" borderId="6" xfId="14" applyNumberFormat="1" applyFont="1" applyFill="1" applyBorder="1" applyAlignment="1">
      <alignment horizontal="right" vertical="center"/>
    </xf>
    <xf numFmtId="172" fontId="31" fillId="0" borderId="5" xfId="14" applyNumberFormat="1" applyFont="1" applyFill="1" applyBorder="1" applyAlignment="1">
      <alignment horizontal="right" vertical="center"/>
    </xf>
    <xf numFmtId="165" fontId="31" fillId="0" borderId="5" xfId="1" applyNumberFormat="1" applyFont="1" applyFill="1" applyBorder="1" applyAlignment="1">
      <alignment horizontal="right" vertical="center"/>
    </xf>
    <xf numFmtId="3" fontId="22" fillId="0" borderId="12" xfId="14" applyNumberFormat="1" applyFont="1" applyFill="1" applyBorder="1" applyAlignment="1">
      <alignment horizontal="right" vertical="center"/>
    </xf>
    <xf numFmtId="4" fontId="22" fillId="0" borderId="12" xfId="14" applyNumberFormat="1" applyFont="1" applyFill="1" applyBorder="1" applyAlignment="1">
      <alignment horizontal="right" vertical="center"/>
    </xf>
    <xf numFmtId="169" fontId="22" fillId="0" borderId="12" xfId="14" applyNumberFormat="1" applyFont="1" applyFill="1" applyBorder="1" applyAlignment="1">
      <alignment horizontal="right" vertical="center"/>
    </xf>
    <xf numFmtId="0" fontId="7" fillId="4" borderId="44" xfId="0" applyFont="1" applyFill="1" applyBorder="1" applyAlignment="1">
      <alignment horizontal="left" vertical="center" wrapText="1"/>
    </xf>
    <xf numFmtId="172" fontId="22" fillId="5" borderId="44" xfId="14" applyNumberFormat="1" applyFont="1" applyFill="1" applyBorder="1" applyAlignment="1">
      <alignment horizontal="right" vertical="center"/>
    </xf>
    <xf numFmtId="172" fontId="22" fillId="4" borderId="44" xfId="14" applyNumberFormat="1" applyFont="1" applyFill="1" applyBorder="1" applyAlignment="1">
      <alignment horizontal="right" vertical="center"/>
    </xf>
    <xf numFmtId="0" fontId="10" fillId="4" borderId="48" xfId="0" applyFont="1" applyFill="1" applyBorder="1" applyAlignment="1">
      <alignment horizontal="left" vertical="center" wrapText="1"/>
    </xf>
    <xf numFmtId="0" fontId="7" fillId="4" borderId="48" xfId="0" applyFont="1" applyFill="1" applyBorder="1" applyAlignment="1">
      <alignment horizontal="left" vertical="center" wrapText="1"/>
    </xf>
    <xf numFmtId="172" fontId="22" fillId="5" borderId="48" xfId="14" applyNumberFormat="1" applyFont="1" applyFill="1" applyBorder="1" applyAlignment="1">
      <alignment horizontal="right" vertical="center"/>
    </xf>
    <xf numFmtId="172" fontId="22" fillId="4" borderId="48" xfId="14" applyNumberFormat="1" applyFont="1" applyFill="1" applyBorder="1" applyAlignment="1">
      <alignment horizontal="right" vertical="center"/>
    </xf>
    <xf numFmtId="0" fontId="10" fillId="4" borderId="49"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7" fillId="0" borderId="0" xfId="0" applyFont="1" applyFill="1" applyBorder="1" applyAlignment="1">
      <alignment horizontal="left" vertical="center" wrapText="1" indent="3"/>
    </xf>
    <xf numFmtId="172" fontId="22" fillId="0" borderId="53" xfId="14" applyNumberFormat="1" applyFont="1" applyFill="1" applyBorder="1" applyAlignment="1">
      <alignment horizontal="right" vertical="center"/>
    </xf>
    <xf numFmtId="172" fontId="22" fillId="4" borderId="53" xfId="14" applyNumberFormat="1" applyFont="1" applyFill="1" applyBorder="1" applyAlignment="1">
      <alignment horizontal="right" vertical="center"/>
    </xf>
    <xf numFmtId="174" fontId="22" fillId="4" borderId="0" xfId="14" applyNumberFormat="1" applyFont="1" applyFill="1" applyBorder="1" applyAlignment="1">
      <alignment horizontal="right" vertical="center"/>
    </xf>
    <xf numFmtId="172" fontId="31" fillId="3" borderId="5" xfId="14" applyNumberFormat="1" applyFont="1" applyFill="1" applyBorder="1" applyAlignment="1">
      <alignment horizontal="right" vertical="center"/>
    </xf>
    <xf numFmtId="173" fontId="44" fillId="0" borderId="5" xfId="14" applyNumberFormat="1" applyFont="1" applyFill="1" applyBorder="1" applyAlignment="1">
      <alignment horizontal="right" vertical="center"/>
    </xf>
    <xf numFmtId="172" fontId="22" fillId="3" borderId="54" xfId="14" applyNumberFormat="1" applyFont="1" applyFill="1" applyBorder="1" applyAlignment="1">
      <alignment horizontal="right" vertical="center"/>
    </xf>
    <xf numFmtId="173" fontId="44" fillId="0" borderId="55" xfId="14" applyNumberFormat="1" applyFont="1" applyFill="1" applyBorder="1" applyAlignment="1">
      <alignment horizontal="right" vertical="center"/>
    </xf>
    <xf numFmtId="173" fontId="42" fillId="0" borderId="56" xfId="14" applyNumberFormat="1" applyFont="1" applyFill="1" applyBorder="1" applyAlignment="1">
      <alignment horizontal="right" vertical="center"/>
    </xf>
    <xf numFmtId="0" fontId="7" fillId="0" borderId="57" xfId="0" applyFont="1" applyBorder="1" applyAlignment="1">
      <alignment vertical="center" wrapText="1"/>
    </xf>
    <xf numFmtId="173" fontId="42" fillId="0" borderId="52" xfId="14" applyNumberFormat="1" applyFont="1" applyFill="1" applyBorder="1" applyAlignment="1">
      <alignment horizontal="right" vertical="center"/>
    </xf>
    <xf numFmtId="174" fontId="22" fillId="3" borderId="52" xfId="14" applyNumberFormat="1" applyFont="1" applyFill="1" applyBorder="1" applyAlignment="1">
      <alignment horizontal="right" vertical="center"/>
    </xf>
    <xf numFmtId="0" fontId="1" fillId="4" borderId="0" xfId="0" applyFont="1" applyFill="1"/>
    <xf numFmtId="174" fontId="22" fillId="0" borderId="52" xfId="14" applyNumberFormat="1" applyFont="1" applyFill="1" applyBorder="1" applyAlignment="1">
      <alignment horizontal="right" vertical="center"/>
    </xf>
    <xf numFmtId="196" fontId="22" fillId="3" borderId="52" xfId="14" applyNumberFormat="1" applyFont="1" applyFill="1" applyBorder="1" applyAlignment="1">
      <alignment horizontal="right" vertical="center"/>
    </xf>
    <xf numFmtId="196" fontId="22" fillId="0" borderId="52" xfId="14" applyNumberFormat="1" applyFont="1" applyFill="1" applyBorder="1" applyAlignment="1">
      <alignment horizontal="right" vertical="center"/>
    </xf>
    <xf numFmtId="196" fontId="22" fillId="0" borderId="54" xfId="14" applyNumberFormat="1" applyFont="1" applyFill="1" applyBorder="1" applyAlignment="1">
      <alignment horizontal="right" vertical="center"/>
    </xf>
    <xf numFmtId="0" fontId="7" fillId="4" borderId="10" xfId="0" applyFont="1" applyFill="1" applyBorder="1" applyAlignment="1">
      <alignment horizontal="left" vertical="center" wrapText="1" indent="1"/>
    </xf>
    <xf numFmtId="0" fontId="7" fillId="0" borderId="11" xfId="0" applyFont="1" applyBorder="1" applyAlignment="1">
      <alignment horizontal="left" vertical="center" wrapText="1" indent="2"/>
    </xf>
    <xf numFmtId="0" fontId="11" fillId="0" borderId="58" xfId="0" applyFont="1" applyFill="1" applyBorder="1" applyAlignment="1">
      <alignment horizontal="left" vertical="center" wrapText="1"/>
    </xf>
    <xf numFmtId="171" fontId="22" fillId="5" borderId="51" xfId="1" applyNumberFormat="1" applyFont="1" applyFill="1" applyBorder="1" applyAlignment="1">
      <alignment horizontal="right" vertical="center"/>
    </xf>
    <xf numFmtId="171" fontId="22" fillId="4" borderId="51" xfId="1" applyNumberFormat="1" applyFont="1" applyFill="1" applyBorder="1" applyAlignment="1">
      <alignment horizontal="right" vertical="center"/>
    </xf>
    <xf numFmtId="190" fontId="42" fillId="4" borderId="51" xfId="14" applyNumberFormat="1" applyFont="1" applyFill="1" applyBorder="1" applyAlignment="1">
      <alignment horizontal="right" vertical="center"/>
    </xf>
    <xf numFmtId="173" fontId="42" fillId="4" borderId="51" xfId="14" applyNumberFormat="1" applyFont="1" applyFill="1" applyBorder="1" applyAlignment="1">
      <alignment horizontal="right" vertical="center"/>
    </xf>
    <xf numFmtId="0" fontId="1" fillId="2" borderId="0" xfId="0" applyFont="1" applyFill="1" applyBorder="1" applyAlignment="1">
      <alignment wrapText="1"/>
    </xf>
    <xf numFmtId="0" fontId="11" fillId="4" borderId="52" xfId="0" applyFont="1" applyFill="1" applyBorder="1" applyAlignment="1">
      <alignment horizontal="left" vertical="center" wrapText="1"/>
    </xf>
    <xf numFmtId="171" fontId="22" fillId="5" borderId="52" xfId="1" applyNumberFormat="1" applyFont="1" applyFill="1" applyBorder="1" applyAlignment="1">
      <alignment horizontal="right" vertical="center"/>
    </xf>
    <xf numFmtId="171" fontId="22" fillId="4" borderId="52" xfId="1" applyNumberFormat="1" applyFont="1" applyFill="1" applyBorder="1" applyAlignment="1">
      <alignment horizontal="right" vertical="center"/>
    </xf>
    <xf numFmtId="193" fontId="42" fillId="4" borderId="52" xfId="14" applyNumberFormat="1" applyFont="1" applyFill="1" applyBorder="1" applyAlignment="1">
      <alignment horizontal="right" vertical="center"/>
    </xf>
    <xf numFmtId="173" fontId="42" fillId="4" borderId="52" xfId="14" applyNumberFormat="1" applyFont="1" applyFill="1" applyBorder="1" applyAlignment="1">
      <alignment horizontal="right" vertical="center"/>
    </xf>
    <xf numFmtId="171" fontId="22" fillId="0" borderId="7" xfId="1" applyNumberFormat="1" applyFont="1" applyFill="1" applyBorder="1" applyAlignment="1">
      <alignment horizontal="right" vertical="center"/>
    </xf>
    <xf numFmtId="173" fontId="22" fillId="0" borderId="7" xfId="14" applyNumberFormat="1" applyFont="1" applyFill="1" applyBorder="1" applyAlignment="1">
      <alignment horizontal="right" vertical="center"/>
    </xf>
    <xf numFmtId="171" fontId="31" fillId="0" borderId="20" xfId="1" applyNumberFormat="1" applyFont="1" applyFill="1" applyBorder="1" applyAlignment="1">
      <alignment horizontal="right" vertical="center"/>
    </xf>
    <xf numFmtId="173" fontId="31" fillId="0" borderId="20" xfId="14" applyNumberFormat="1" applyFont="1" applyFill="1" applyBorder="1" applyAlignment="1">
      <alignment horizontal="right" vertical="center"/>
    </xf>
    <xf numFmtId="172" fontId="22" fillId="4" borderId="5" xfId="14" applyNumberFormat="1" applyFont="1" applyFill="1" applyBorder="1" applyAlignment="1">
      <alignment horizontal="right" vertical="top"/>
    </xf>
    <xf numFmtId="172" fontId="22" fillId="5" borderId="5" xfId="14" applyNumberFormat="1" applyFont="1" applyFill="1" applyBorder="1" applyAlignment="1">
      <alignment horizontal="right" vertical="top"/>
    </xf>
    <xf numFmtId="172" fontId="31" fillId="4" borderId="49" xfId="14" applyNumberFormat="1" applyFont="1" applyFill="1" applyBorder="1" applyAlignment="1">
      <alignment horizontal="right" vertical="top"/>
    </xf>
    <xf numFmtId="172" fontId="31" fillId="5" borderId="49" xfId="14" applyNumberFormat="1" applyFont="1" applyFill="1" applyBorder="1" applyAlignment="1">
      <alignment horizontal="right" vertical="top"/>
    </xf>
    <xf numFmtId="172" fontId="22" fillId="4" borderId="8" xfId="14" applyNumberFormat="1" applyFont="1" applyFill="1" applyBorder="1" applyAlignment="1">
      <alignment horizontal="right" vertical="top"/>
    </xf>
    <xf numFmtId="172" fontId="22" fillId="5" borderId="8" xfId="14" applyNumberFormat="1" applyFont="1" applyFill="1" applyBorder="1" applyAlignment="1">
      <alignment horizontal="right" vertical="top"/>
    </xf>
    <xf numFmtId="169" fontId="7" fillId="4" borderId="5" xfId="0" applyNumberFormat="1" applyFont="1" applyFill="1" applyBorder="1" applyAlignment="1">
      <alignment horizontal="right" vertical="center"/>
    </xf>
    <xf numFmtId="169" fontId="7" fillId="4" borderId="5" xfId="0" applyNumberFormat="1" applyFont="1" applyFill="1" applyBorder="1" applyAlignment="1">
      <alignment horizontal="right" vertical="center" wrapText="1"/>
    </xf>
    <xf numFmtId="172" fontId="31" fillId="4" borderId="48" xfId="14" applyNumberFormat="1" applyFont="1" applyFill="1" applyBorder="1" applyAlignment="1">
      <alignment horizontal="right" vertical="top"/>
    </xf>
    <xf numFmtId="172" fontId="31" fillId="5" borderId="48" xfId="14" applyNumberFormat="1" applyFont="1" applyFill="1" applyBorder="1" applyAlignment="1">
      <alignment horizontal="right" vertical="top"/>
    </xf>
    <xf numFmtId="173" fontId="42" fillId="0" borderId="49" xfId="14" applyNumberFormat="1" applyFont="1" applyFill="1" applyBorder="1" applyAlignment="1">
      <alignment horizontal="right" vertical="center"/>
    </xf>
    <xf numFmtId="0" fontId="7" fillId="4" borderId="59" xfId="0" applyFont="1" applyFill="1" applyBorder="1" applyAlignment="1">
      <alignment horizontal="left" vertical="center" wrapText="1"/>
    </xf>
    <xf numFmtId="0" fontId="7" fillId="4" borderId="0" xfId="0" applyFont="1" applyFill="1" applyBorder="1" applyAlignment="1">
      <alignment horizontal="right" vertical="center"/>
    </xf>
    <xf numFmtId="0" fontId="7" fillId="4" borderId="5" xfId="0" applyFont="1" applyFill="1" applyBorder="1" applyAlignment="1">
      <alignment horizontal="left" vertical="center" wrapText="1" indent="1"/>
    </xf>
    <xf numFmtId="0" fontId="11" fillId="4" borderId="48" xfId="0" applyFont="1" applyFill="1" applyBorder="1" applyAlignment="1">
      <alignment horizontal="left" vertical="center" wrapText="1"/>
    </xf>
    <xf numFmtId="0" fontId="7" fillId="4" borderId="8" xfId="0" applyFont="1" applyFill="1" applyBorder="1" applyAlignment="1">
      <alignment horizontal="left" vertical="center" wrapText="1" indent="1"/>
    </xf>
    <xf numFmtId="0" fontId="7" fillId="4" borderId="60" xfId="0" applyFont="1" applyFill="1" applyBorder="1" applyAlignment="1">
      <alignment horizontal="right" vertical="center"/>
    </xf>
    <xf numFmtId="172" fontId="22" fillId="5" borderId="60" xfId="14" applyNumberFormat="1" applyFont="1" applyFill="1" applyBorder="1" applyAlignment="1">
      <alignment horizontal="right" vertical="center"/>
    </xf>
    <xf numFmtId="172" fontId="22" fillId="4" borderId="60" xfId="14" applyNumberFormat="1" applyFont="1" applyFill="1" applyBorder="1" applyAlignment="1">
      <alignment horizontal="right" vertical="center"/>
    </xf>
    <xf numFmtId="172" fontId="42" fillId="4" borderId="60" xfId="14" applyNumberFormat="1" applyFont="1" applyFill="1" applyBorder="1" applyAlignment="1">
      <alignment horizontal="right" vertical="center"/>
    </xf>
    <xf numFmtId="0" fontId="10" fillId="4" borderId="48" xfId="0" applyFont="1" applyFill="1" applyBorder="1" applyAlignment="1">
      <alignment horizontal="right" vertical="center"/>
    </xf>
    <xf numFmtId="172" fontId="31" fillId="5" borderId="48" xfId="14" applyNumberFormat="1" applyFont="1" applyFill="1" applyBorder="1" applyAlignment="1">
      <alignment horizontal="right" vertical="center"/>
    </xf>
    <xf numFmtId="172" fontId="31" fillId="4" borderId="48" xfId="14" applyNumberFormat="1" applyFont="1" applyFill="1" applyBorder="1" applyAlignment="1">
      <alignment horizontal="right" vertical="center"/>
    </xf>
    <xf numFmtId="172" fontId="44" fillId="4" borderId="48" xfId="14" applyNumberFormat="1" applyFont="1" applyFill="1" applyBorder="1" applyAlignment="1">
      <alignment horizontal="right" vertical="center"/>
    </xf>
    <xf numFmtId="0" fontId="10" fillId="4" borderId="0" xfId="0" applyFont="1" applyFill="1" applyBorder="1" applyAlignment="1">
      <alignment horizontal="left" vertical="center" wrapText="1"/>
    </xf>
    <xf numFmtId="0" fontId="10" fillId="4" borderId="0" xfId="0" applyFont="1" applyFill="1" applyBorder="1" applyAlignment="1">
      <alignment horizontal="right" vertical="center"/>
    </xf>
    <xf numFmtId="0" fontId="10" fillId="4" borderId="49" xfId="0" applyFont="1" applyFill="1" applyBorder="1" applyAlignment="1">
      <alignment horizontal="right" vertical="center"/>
    </xf>
    <xf numFmtId="0" fontId="11" fillId="4" borderId="60" xfId="0" applyFont="1" applyFill="1" applyBorder="1" applyAlignment="1">
      <alignment horizontal="left" vertical="center" wrapText="1"/>
    </xf>
    <xf numFmtId="0" fontId="7" fillId="4" borderId="48" xfId="0" applyFont="1" applyFill="1" applyBorder="1" applyAlignment="1">
      <alignment horizontal="right" vertical="center"/>
    </xf>
    <xf numFmtId="172" fontId="42" fillId="4" borderId="48" xfId="14" applyNumberFormat="1" applyFont="1" applyFill="1" applyBorder="1" applyAlignment="1">
      <alignment horizontal="right" vertical="center"/>
    </xf>
    <xf numFmtId="0" fontId="7" fillId="4" borderId="0" xfId="0" applyFont="1" applyFill="1" applyBorder="1" applyAlignment="1">
      <alignment horizontal="left" vertical="center" wrapText="1"/>
    </xf>
    <xf numFmtId="0" fontId="7" fillId="4" borderId="45" xfId="0" applyFont="1" applyFill="1" applyBorder="1" applyAlignment="1">
      <alignment horizontal="left" vertical="center" wrapText="1"/>
    </xf>
    <xf numFmtId="0" fontId="7" fillId="4" borderId="45" xfId="0" applyFont="1" applyFill="1" applyBorder="1" applyAlignment="1">
      <alignment horizontal="center" vertical="center"/>
    </xf>
    <xf numFmtId="174" fontId="22" fillId="5" borderId="45" xfId="35" applyNumberFormat="1" applyFont="1" applyFill="1" applyBorder="1" applyAlignment="1">
      <alignment horizontal="right" vertical="center"/>
    </xf>
    <xf numFmtId="165" fontId="80" fillId="4" borderId="6" xfId="35" applyNumberFormat="1" applyFont="1" applyFill="1" applyBorder="1" applyAlignment="1">
      <alignment horizontal="right" vertical="center"/>
    </xf>
    <xf numFmtId="172" fontId="79" fillId="0" borderId="5" xfId="14" applyNumberFormat="1" applyFont="1" applyBorder="1" applyAlignment="1">
      <alignment horizontal="right" vertical="center"/>
    </xf>
    <xf numFmtId="171" fontId="80" fillId="4" borderId="6" xfId="1" applyNumberFormat="1" applyFont="1" applyFill="1" applyBorder="1" applyAlignment="1">
      <alignment horizontal="right" vertical="center"/>
    </xf>
    <xf numFmtId="193" fontId="79" fillId="0" borderId="5" xfId="1" applyNumberFormat="1" applyFont="1" applyBorder="1" applyAlignment="1">
      <alignment horizontal="right" vertical="center"/>
    </xf>
    <xf numFmtId="172" fontId="79" fillId="0" borderId="0" xfId="14" applyNumberFormat="1" applyFont="1" applyBorder="1" applyAlignment="1">
      <alignment horizontal="right" vertical="center"/>
    </xf>
    <xf numFmtId="0" fontId="0" fillId="2" borderId="0" xfId="0" applyFill="1" applyBorder="1"/>
    <xf numFmtId="165" fontId="80" fillId="4" borderId="0" xfId="35" applyNumberFormat="1" applyFont="1" applyFill="1" applyBorder="1" applyAlignment="1">
      <alignment horizontal="right" vertical="center"/>
    </xf>
    <xf numFmtId="173" fontId="79" fillId="4" borderId="5" xfId="14" applyNumberFormat="1" applyFont="1" applyFill="1" applyBorder="1" applyAlignment="1">
      <alignment horizontal="right" vertical="center"/>
    </xf>
    <xf numFmtId="173" fontId="79" fillId="4" borderId="52" xfId="14" applyNumberFormat="1" applyFont="1" applyFill="1" applyBorder="1" applyAlignment="1">
      <alignment horizontal="right" vertical="center"/>
    </xf>
    <xf numFmtId="193" fontId="79" fillId="0" borderId="0" xfId="1" applyNumberFormat="1" applyFont="1" applyBorder="1" applyAlignment="1">
      <alignment horizontal="right" vertical="center"/>
    </xf>
    <xf numFmtId="173" fontId="79" fillId="4" borderId="0" xfId="14" applyNumberFormat="1" applyFont="1" applyFill="1" applyBorder="1" applyAlignment="1">
      <alignment horizontal="right" vertical="center"/>
    </xf>
    <xf numFmtId="175" fontId="1" fillId="2" borderId="0" xfId="0" applyNumberFormat="1" applyFont="1" applyFill="1" applyBorder="1"/>
    <xf numFmtId="10" fontId="1" fillId="2" borderId="0" xfId="0" applyNumberFormat="1" applyFont="1" applyFill="1" applyBorder="1"/>
    <xf numFmtId="0" fontId="82" fillId="4" borderId="6" xfId="0" applyFont="1" applyFill="1" applyBorder="1" applyAlignment="1">
      <alignment horizontal="left" vertical="center" wrapText="1"/>
    </xf>
    <xf numFmtId="172" fontId="80" fillId="4" borderId="6" xfId="35" applyNumberFormat="1" applyFont="1" applyFill="1" applyBorder="1" applyAlignment="1">
      <alignment horizontal="right" vertical="center"/>
    </xf>
    <xf numFmtId="174" fontId="80" fillId="4" borderId="6" xfId="35" applyNumberFormat="1" applyFont="1" applyFill="1" applyBorder="1" applyAlignment="1">
      <alignment horizontal="right" vertical="center"/>
    </xf>
    <xf numFmtId="174" fontId="80" fillId="4" borderId="45" xfId="35" applyNumberFormat="1" applyFont="1" applyFill="1" applyBorder="1" applyAlignment="1">
      <alignment horizontal="right" vertical="center"/>
    </xf>
    <xf numFmtId="174" fontId="79" fillId="0" borderId="5" xfId="14" applyNumberFormat="1" applyFont="1" applyBorder="1" applyAlignment="1">
      <alignment horizontal="right" vertical="center"/>
    </xf>
    <xf numFmtId="174" fontId="79" fillId="0" borderId="49" xfId="14" applyNumberFormat="1" applyFont="1" applyBorder="1" applyAlignment="1">
      <alignment horizontal="right" vertical="center"/>
    </xf>
    <xf numFmtId="173" fontId="22" fillId="5" borderId="45" xfId="14" applyNumberFormat="1" applyFont="1" applyFill="1" applyBorder="1" applyAlignment="1">
      <alignment horizontal="right" vertical="center"/>
    </xf>
    <xf numFmtId="173" fontId="22" fillId="4" borderId="45" xfId="14" applyNumberFormat="1" applyFont="1" applyFill="1" applyBorder="1" applyAlignment="1">
      <alignment horizontal="right" vertical="center"/>
    </xf>
    <xf numFmtId="0" fontId="7" fillId="4" borderId="49" xfId="0" applyFont="1" applyFill="1" applyBorder="1" applyAlignment="1">
      <alignment horizontal="left" vertical="center" wrapText="1"/>
    </xf>
    <xf numFmtId="0" fontId="7" fillId="4" borderId="49" xfId="0" applyFont="1" applyFill="1" applyBorder="1" applyAlignment="1">
      <alignment horizontal="center" vertical="center"/>
    </xf>
    <xf numFmtId="171" fontId="22" fillId="0" borderId="49" xfId="1" applyNumberFormat="1" applyFont="1" applyFill="1" applyBorder="1" applyAlignment="1">
      <alignment horizontal="right" vertical="center"/>
    </xf>
    <xf numFmtId="193" fontId="42" fillId="0" borderId="49" xfId="1" applyNumberFormat="1" applyFont="1" applyFill="1" applyBorder="1" applyAlignment="1">
      <alignment horizontal="right" vertical="center"/>
    </xf>
    <xf numFmtId="172" fontId="22" fillId="5" borderId="49" xfId="14" applyNumberFormat="1" applyFont="1" applyFill="1" applyBorder="1" applyAlignment="1">
      <alignment horizontal="right" vertical="center"/>
    </xf>
    <xf numFmtId="172" fontId="22" fillId="4" borderId="49" xfId="14" applyNumberFormat="1" applyFont="1" applyFill="1" applyBorder="1" applyAlignment="1">
      <alignment horizontal="right" vertical="center"/>
    </xf>
    <xf numFmtId="172" fontId="42" fillId="4" borderId="49" xfId="14" applyNumberFormat="1" applyFont="1" applyFill="1" applyBorder="1" applyAlignment="1">
      <alignment horizontal="right" vertical="center"/>
    </xf>
    <xf numFmtId="173" fontId="42" fillId="4" borderId="49" xfId="14" applyNumberFormat="1" applyFont="1" applyFill="1" applyBorder="1" applyAlignment="1">
      <alignment horizontal="right" vertical="center"/>
    </xf>
    <xf numFmtId="172" fontId="79" fillId="4" borderId="5" xfId="14" applyNumberFormat="1" applyFont="1" applyFill="1" applyBorder="1" applyAlignment="1">
      <alignment horizontal="right" vertical="center"/>
    </xf>
    <xf numFmtId="172" fontId="80" fillId="4" borderId="5" xfId="14" applyNumberFormat="1" applyFont="1" applyFill="1" applyBorder="1" applyAlignment="1">
      <alignment horizontal="right" vertical="center"/>
    </xf>
    <xf numFmtId="172" fontId="80" fillId="5" borderId="5" xfId="14" applyNumberFormat="1" applyFont="1" applyFill="1" applyBorder="1" applyAlignment="1">
      <alignment horizontal="right" vertical="center"/>
    </xf>
    <xf numFmtId="0" fontId="82" fillId="4" borderId="5" xfId="0" applyFont="1" applyFill="1" applyBorder="1" applyAlignment="1">
      <alignment horizontal="center" vertical="center"/>
    </xf>
    <xf numFmtId="0" fontId="82" fillId="4" borderId="10" xfId="0" applyFont="1" applyFill="1" applyBorder="1" applyAlignment="1">
      <alignment horizontal="left" vertical="center" wrapText="1"/>
    </xf>
    <xf numFmtId="193" fontId="79" fillId="0" borderId="49" xfId="14" applyNumberFormat="1" applyFont="1" applyBorder="1" applyAlignment="1">
      <alignment horizontal="right" vertical="center"/>
    </xf>
    <xf numFmtId="171" fontId="80" fillId="3" borderId="49" xfId="1" applyNumberFormat="1" applyFont="1" applyFill="1" applyBorder="1" applyAlignment="1">
      <alignment horizontal="right" vertical="center"/>
    </xf>
    <xf numFmtId="171" fontId="80" fillId="0" borderId="49" xfId="1" applyNumberFormat="1" applyFont="1" applyBorder="1" applyAlignment="1">
      <alignment horizontal="right" vertical="center"/>
    </xf>
    <xf numFmtId="193" fontId="79" fillId="0" borderId="49" xfId="1" applyNumberFormat="1" applyFont="1" applyBorder="1" applyAlignment="1">
      <alignment horizontal="right" vertical="center"/>
    </xf>
    <xf numFmtId="173" fontId="79" fillId="0" borderId="49" xfId="14" applyNumberFormat="1" applyFont="1" applyBorder="1" applyAlignment="1">
      <alignment horizontal="right" vertical="center"/>
    </xf>
    <xf numFmtId="0" fontId="82" fillId="4" borderId="49" xfId="0" applyFont="1" applyFill="1" applyBorder="1" applyAlignment="1">
      <alignment horizontal="left" vertical="center" wrapText="1"/>
    </xf>
    <xf numFmtId="0" fontId="82" fillId="4" borderId="49" xfId="0" applyFont="1" applyFill="1" applyBorder="1" applyAlignment="1">
      <alignment horizontal="center" vertical="center"/>
    </xf>
    <xf numFmtId="0" fontId="7" fillId="4" borderId="0" xfId="0" applyFont="1" applyFill="1" applyBorder="1" applyAlignment="1">
      <alignment horizontal="center" vertical="center"/>
    </xf>
    <xf numFmtId="171" fontId="22" fillId="5" borderId="49" xfId="1" applyNumberFormat="1" applyFont="1" applyFill="1" applyBorder="1" applyAlignment="1">
      <alignment horizontal="right" vertical="center"/>
    </xf>
    <xf numFmtId="3" fontId="42" fillId="0" borderId="52" xfId="14" applyNumberFormat="1" applyFont="1" applyFill="1" applyBorder="1" applyAlignment="1">
      <alignment horizontal="right" vertical="center"/>
    </xf>
    <xf numFmtId="0" fontId="7" fillId="0" borderId="57" xfId="0" applyFont="1" applyBorder="1" applyAlignment="1">
      <alignment horizontal="left" vertical="center" wrapText="1" indent="1"/>
    </xf>
    <xf numFmtId="169" fontId="22" fillId="5" borderId="52" xfId="14" applyNumberFormat="1" applyFont="1" applyFill="1" applyBorder="1" applyAlignment="1">
      <alignment horizontal="right" vertical="center"/>
    </xf>
    <xf numFmtId="169" fontId="22" fillId="0" borderId="52" xfId="14" applyNumberFormat="1" applyFont="1" applyFill="1" applyBorder="1" applyAlignment="1">
      <alignment horizontal="right" vertical="center"/>
    </xf>
    <xf numFmtId="0" fontId="20" fillId="3" borderId="7" xfId="0" applyFont="1" applyFill="1" applyBorder="1" applyAlignment="1">
      <alignment horizontal="right" vertical="center"/>
    </xf>
    <xf numFmtId="171" fontId="22" fillId="5" borderId="0" xfId="1" applyNumberFormat="1" applyFont="1" applyFill="1" applyBorder="1" applyAlignment="1">
      <alignment horizontal="right" vertical="center"/>
    </xf>
    <xf numFmtId="171" fontId="22" fillId="4" borderId="0" xfId="1" applyNumberFormat="1" applyFont="1" applyFill="1" applyBorder="1" applyAlignment="1">
      <alignment horizontal="right" vertical="center"/>
    </xf>
    <xf numFmtId="171" fontId="42" fillId="4" borderId="0" xfId="1" applyNumberFormat="1" applyFont="1" applyFill="1" applyBorder="1" applyAlignment="1">
      <alignment horizontal="right" vertical="center"/>
    </xf>
    <xf numFmtId="0" fontId="7" fillId="2" borderId="0" xfId="0" applyFont="1" applyFill="1" applyBorder="1" applyAlignment="1">
      <alignment horizontal="center" vertical="center" wrapText="1"/>
    </xf>
    <xf numFmtId="0" fontId="7" fillId="2" borderId="0" xfId="0" applyFont="1" applyFill="1" applyBorder="1" applyAlignment="1">
      <alignment horizontal="right" vertical="center" wrapText="1"/>
    </xf>
    <xf numFmtId="171" fontId="22" fillId="4" borderId="49" xfId="1" applyNumberFormat="1" applyFont="1" applyFill="1" applyBorder="1" applyAlignment="1">
      <alignment horizontal="right" vertical="center"/>
    </xf>
    <xf numFmtId="171" fontId="42" fillId="4" borderId="49" xfId="1" applyNumberFormat="1" applyFont="1" applyFill="1" applyBorder="1" applyAlignment="1">
      <alignment horizontal="right" vertical="center"/>
    </xf>
    <xf numFmtId="0" fontId="7" fillId="2" borderId="52" xfId="0" applyFont="1" applyFill="1" applyBorder="1" applyAlignment="1">
      <alignment horizontal="left" vertical="center" wrapText="1" indent="3"/>
    </xf>
    <xf numFmtId="0" fontId="7" fillId="2" borderId="52" xfId="0" applyFont="1" applyFill="1" applyBorder="1" applyAlignment="1">
      <alignment horizontal="center" vertical="center" wrapText="1"/>
    </xf>
    <xf numFmtId="172" fontId="42" fillId="4" borderId="52" xfId="14" applyNumberFormat="1" applyFont="1" applyFill="1" applyBorder="1" applyAlignment="1">
      <alignment horizontal="right" vertical="center"/>
    </xf>
    <xf numFmtId="173" fontId="22" fillId="5" borderId="49" xfId="14" applyNumberFormat="1" applyFont="1" applyFill="1" applyBorder="1" applyAlignment="1">
      <alignment horizontal="right" vertical="center"/>
    </xf>
    <xf numFmtId="0" fontId="10" fillId="2" borderId="7" xfId="0" applyFont="1" applyFill="1" applyBorder="1" applyAlignment="1">
      <alignment vertical="center" wrapText="1"/>
    </xf>
    <xf numFmtId="172" fontId="22" fillId="5" borderId="52" xfId="14" applyNumberFormat="1" applyFont="1" applyFill="1" applyBorder="1" applyAlignment="1">
      <alignment horizontal="right" vertical="center"/>
    </xf>
    <xf numFmtId="172" fontId="22" fillId="4" borderId="52" xfId="14" applyNumberFormat="1" applyFont="1" applyFill="1" applyBorder="1" applyAlignment="1">
      <alignment horizontal="right" vertical="center"/>
    </xf>
    <xf numFmtId="172" fontId="22" fillId="5" borderId="0" xfId="14" applyNumberFormat="1" applyFont="1" applyFill="1" applyAlignment="1">
      <alignment horizontal="right" vertical="center"/>
    </xf>
    <xf numFmtId="172" fontId="42" fillId="0" borderId="5" xfId="14" applyNumberFormat="1" applyFont="1" applyBorder="1" applyAlignment="1">
      <alignment horizontal="right" vertical="center"/>
    </xf>
    <xf numFmtId="173" fontId="22" fillId="0" borderId="6" xfId="14" applyNumberFormat="1" applyFont="1" applyFill="1" applyBorder="1" applyAlignment="1">
      <alignment horizontal="right" vertical="center"/>
    </xf>
    <xf numFmtId="10" fontId="30" fillId="2" borderId="0" xfId="0" applyNumberFormat="1" applyFont="1" applyFill="1" applyAlignment="1">
      <alignment vertical="top" wrapText="1"/>
    </xf>
    <xf numFmtId="173" fontId="42" fillId="4" borderId="7" xfId="35" applyNumberFormat="1" applyFont="1" applyFill="1" applyBorder="1" applyAlignment="1">
      <alignment horizontal="right" vertical="top"/>
    </xf>
    <xf numFmtId="174" fontId="42" fillId="4" borderId="12" xfId="35" applyNumberFormat="1" applyFont="1" applyFill="1" applyBorder="1" applyAlignment="1">
      <alignment horizontal="right" vertical="center"/>
    </xf>
    <xf numFmtId="174" fontId="22" fillId="4" borderId="12" xfId="35" applyNumberFormat="1" applyFont="1" applyFill="1" applyBorder="1" applyAlignment="1">
      <alignment horizontal="right" vertical="center"/>
    </xf>
    <xf numFmtId="176" fontId="42" fillId="4" borderId="42" xfId="35" applyNumberFormat="1" applyFont="1" applyFill="1" applyBorder="1" applyAlignment="1">
      <alignment horizontal="right" vertical="center"/>
    </xf>
    <xf numFmtId="176" fontId="22" fillId="4" borderId="42" xfId="35" applyNumberFormat="1" applyFont="1" applyFill="1" applyBorder="1" applyAlignment="1">
      <alignment horizontal="right" vertical="center"/>
    </xf>
    <xf numFmtId="171" fontId="11" fillId="2" borderId="11" xfId="1" applyNumberFormat="1" applyFont="1" applyFill="1" applyBorder="1" applyAlignment="1">
      <alignment horizontal="right" vertical="center" wrapText="1"/>
    </xf>
    <xf numFmtId="172" fontId="11" fillId="2" borderId="11" xfId="0" applyNumberFormat="1" applyFont="1" applyFill="1" applyBorder="1" applyAlignment="1">
      <alignment horizontal="right" vertical="center" wrapText="1"/>
    </xf>
    <xf numFmtId="172" fontId="7" fillId="2" borderId="11" xfId="0" applyNumberFormat="1" applyFont="1" applyFill="1" applyBorder="1" applyAlignment="1">
      <alignment horizontal="right" vertical="center"/>
    </xf>
    <xf numFmtId="172" fontId="22" fillId="4" borderId="12" xfId="35" applyNumberFormat="1" applyFont="1" applyFill="1" applyBorder="1" applyAlignment="1">
      <alignment horizontal="right" vertical="center"/>
    </xf>
    <xf numFmtId="172" fontId="42" fillId="4" borderId="42" xfId="35" applyNumberFormat="1" applyFont="1" applyFill="1" applyBorder="1" applyAlignment="1">
      <alignment horizontal="right" vertical="center"/>
    </xf>
    <xf numFmtId="172" fontId="22" fillId="4" borderId="42" xfId="35" applyNumberFormat="1" applyFont="1" applyFill="1" applyBorder="1" applyAlignment="1">
      <alignment horizontal="right" vertical="center"/>
    </xf>
    <xf numFmtId="172" fontId="42" fillId="4" borderId="12" xfId="35" applyNumberFormat="1" applyFont="1" applyFill="1" applyBorder="1" applyAlignment="1">
      <alignment horizontal="right" vertical="center"/>
    </xf>
    <xf numFmtId="172" fontId="11" fillId="2" borderId="10" xfId="0" applyNumberFormat="1" applyFont="1" applyFill="1" applyBorder="1" applyAlignment="1">
      <alignment horizontal="right" vertical="center" wrapText="1"/>
    </xf>
    <xf numFmtId="172" fontId="7" fillId="2" borderId="10" xfId="0" applyNumberFormat="1" applyFont="1" applyFill="1" applyBorder="1" applyAlignment="1">
      <alignment horizontal="right" vertical="center"/>
    </xf>
    <xf numFmtId="10" fontId="1" fillId="2" borderId="0" xfId="0" applyNumberFormat="1" applyFont="1" applyFill="1" applyAlignment="1">
      <alignment wrapText="1"/>
    </xf>
    <xf numFmtId="0" fontId="64" fillId="2" borderId="0" xfId="0" applyFont="1" applyFill="1" applyAlignment="1">
      <alignment wrapText="1"/>
    </xf>
    <xf numFmtId="0" fontId="43" fillId="2" borderId="0" xfId="0" applyFont="1" applyFill="1" applyAlignment="1">
      <alignment horizontal="left"/>
    </xf>
    <xf numFmtId="0" fontId="1" fillId="2" borderId="9" xfId="0" applyFont="1" applyFill="1" applyBorder="1"/>
    <xf numFmtId="0" fontId="30" fillId="2" borderId="9" xfId="0" applyFont="1" applyFill="1" applyBorder="1"/>
    <xf numFmtId="172" fontId="42" fillId="4" borderId="7" xfId="35" applyNumberFormat="1" applyFont="1" applyFill="1" applyBorder="1" applyAlignment="1">
      <alignment horizontal="right" vertical="top"/>
    </xf>
    <xf numFmtId="172" fontId="22" fillId="4" borderId="6" xfId="35" applyNumberFormat="1" applyFont="1" applyFill="1" applyBorder="1" applyAlignment="1">
      <alignment horizontal="right" vertical="center"/>
    </xf>
    <xf numFmtId="172" fontId="42" fillId="0" borderId="7" xfId="35" applyNumberFormat="1" applyFont="1" applyFill="1" applyBorder="1" applyAlignment="1">
      <alignment horizontal="right" vertical="top"/>
    </xf>
    <xf numFmtId="0" fontId="0" fillId="2" borderId="0" xfId="0" applyFill="1" applyAlignment="1">
      <alignment horizontal="center"/>
    </xf>
    <xf numFmtId="172" fontId="83" fillId="5" borderId="7" xfId="14" applyNumberFormat="1" applyFont="1" applyFill="1" applyBorder="1" applyAlignment="1">
      <alignment horizontal="right" vertical="center"/>
    </xf>
    <xf numFmtId="0" fontId="84" fillId="2" borderId="0" xfId="0" applyFont="1" applyFill="1"/>
    <xf numFmtId="170" fontId="85" fillId="0" borderId="7" xfId="14" applyNumberFormat="1" applyFont="1" applyBorder="1" applyAlignment="1">
      <alignment horizontal="right" vertical="center"/>
    </xf>
    <xf numFmtId="9" fontId="7" fillId="3" borderId="7" xfId="1" applyNumberFormat="1" applyFont="1" applyFill="1" applyBorder="1" applyAlignment="1">
      <alignment horizontal="right" vertical="center"/>
    </xf>
    <xf numFmtId="171" fontId="83" fillId="0" borderId="7" xfId="1" applyNumberFormat="1" applyFont="1" applyBorder="1" applyAlignment="1">
      <alignment horizontal="right" vertical="center"/>
    </xf>
    <xf numFmtId="9" fontId="85" fillId="0" borderId="7" xfId="0" applyNumberFormat="1" applyFont="1" applyBorder="1" applyAlignment="1">
      <alignment horizontal="right" vertical="center"/>
    </xf>
    <xf numFmtId="49" fontId="86" fillId="2" borderId="7" xfId="0" applyNumberFormat="1" applyFont="1" applyFill="1" applyBorder="1" applyAlignment="1">
      <alignment horizontal="right" vertical="center"/>
    </xf>
    <xf numFmtId="165" fontId="87" fillId="4" borderId="12" xfId="14" applyNumberFormat="1" applyFont="1" applyFill="1" applyBorder="1" applyAlignment="1">
      <alignment horizontal="right" vertical="center"/>
    </xf>
    <xf numFmtId="172" fontId="22" fillId="3" borderId="12" xfId="35" applyNumberFormat="1" applyFont="1" applyFill="1" applyBorder="1" applyAlignment="1">
      <alignment horizontal="right" vertical="center"/>
    </xf>
    <xf numFmtId="172" fontId="22" fillId="3" borderId="42" xfId="35" applyNumberFormat="1" applyFont="1" applyFill="1" applyBorder="1" applyAlignment="1">
      <alignment horizontal="right" vertical="center"/>
    </xf>
    <xf numFmtId="172" fontId="31" fillId="3" borderId="5" xfId="35" applyNumberFormat="1" applyFont="1" applyFill="1" applyBorder="1" applyAlignment="1">
      <alignment horizontal="right" vertical="center"/>
    </xf>
    <xf numFmtId="0" fontId="10" fillId="2" borderId="3" xfId="0" applyFont="1" applyFill="1" applyBorder="1" applyAlignment="1">
      <alignment horizontal="left" vertical="center"/>
    </xf>
    <xf numFmtId="0" fontId="10" fillId="0" borderId="3" xfId="0" applyFont="1" applyFill="1" applyBorder="1" applyAlignment="1">
      <alignment horizontal="left" vertical="center"/>
    </xf>
    <xf numFmtId="0" fontId="10" fillId="0" borderId="7" xfId="0" applyFont="1" applyFill="1" applyBorder="1" applyAlignment="1">
      <alignment horizontal="left" vertical="center" indent="1"/>
    </xf>
    <xf numFmtId="0" fontId="7" fillId="0" borderId="7" xfId="0" applyFont="1" applyFill="1" applyBorder="1" applyAlignment="1">
      <alignment horizontal="left" vertical="center" indent="2"/>
    </xf>
    <xf numFmtId="9" fontId="7" fillId="0" borderId="7" xfId="0" applyNumberFormat="1" applyFont="1" applyFill="1" applyBorder="1" applyAlignment="1">
      <alignment horizontal="right" vertical="center"/>
    </xf>
    <xf numFmtId="0" fontId="30" fillId="0" borderId="0" xfId="0" applyFont="1" applyFill="1" applyAlignment="1">
      <alignment horizontal="left" indent="1"/>
    </xf>
    <xf numFmtId="0" fontId="10" fillId="0" borderId="1" xfId="0" applyFont="1" applyFill="1" applyBorder="1" applyAlignment="1">
      <alignment vertical="center"/>
    </xf>
    <xf numFmtId="0" fontId="7" fillId="0" borderId="37" xfId="0" applyFont="1" applyFill="1" applyBorder="1" applyAlignment="1">
      <alignment horizontal="left" vertical="center" indent="2"/>
    </xf>
    <xf numFmtId="0" fontId="30" fillId="0" borderId="0" xfId="0" applyFont="1" applyFill="1" applyAlignment="1">
      <alignment horizontal="left" vertical="top" indent="1"/>
    </xf>
    <xf numFmtId="169" fontId="10" fillId="0" borderId="48" xfId="0" applyNumberFormat="1" applyFont="1" applyFill="1" applyBorder="1" applyAlignment="1">
      <alignment horizontal="center" vertical="center"/>
    </xf>
    <xf numFmtId="0" fontId="30" fillId="0" borderId="0" xfId="0" applyFont="1" applyFill="1" applyAlignment="1">
      <alignment horizontal="left" vertical="center" indent="1"/>
    </xf>
    <xf numFmtId="0" fontId="10" fillId="0" borderId="48" xfId="0" applyFont="1" applyFill="1" applyBorder="1" applyAlignment="1">
      <alignment horizontal="left" vertical="center" indent="1"/>
    </xf>
    <xf numFmtId="173" fontId="42" fillId="0" borderId="60" xfId="14" applyNumberFormat="1" applyFont="1" applyFill="1" applyBorder="1" applyAlignment="1">
      <alignment horizontal="right" vertical="center"/>
    </xf>
    <xf numFmtId="173" fontId="44" fillId="0" borderId="48" xfId="14" applyNumberFormat="1" applyFont="1" applyFill="1" applyBorder="1" applyAlignment="1">
      <alignment horizontal="right" vertical="center"/>
    </xf>
    <xf numFmtId="173" fontId="42" fillId="0" borderId="8" xfId="14" applyNumberFormat="1" applyFont="1" applyFill="1" applyBorder="1" applyAlignment="1">
      <alignment horizontal="right" vertical="center"/>
    </xf>
    <xf numFmtId="173" fontId="44" fillId="0" borderId="23" xfId="14" applyNumberFormat="1" applyFont="1" applyFill="1" applyBorder="1" applyAlignment="1">
      <alignment horizontal="right" vertical="center"/>
    </xf>
    <xf numFmtId="173" fontId="42" fillId="0" borderId="48" xfId="14" applyNumberFormat="1" applyFont="1" applyFill="1" applyBorder="1" applyAlignment="1">
      <alignment horizontal="right" vertical="center"/>
    </xf>
    <xf numFmtId="173" fontId="44" fillId="0" borderId="49" xfId="14" applyNumberFormat="1" applyFont="1" applyFill="1" applyBorder="1" applyAlignment="1">
      <alignment horizontal="right" vertical="center"/>
    </xf>
    <xf numFmtId="173" fontId="44" fillId="0" borderId="0" xfId="14" applyNumberFormat="1" applyFont="1" applyFill="1" applyBorder="1" applyAlignment="1">
      <alignment horizontal="right" vertical="center"/>
    </xf>
    <xf numFmtId="173" fontId="44" fillId="0" borderId="20" xfId="14" applyNumberFormat="1" applyFont="1" applyFill="1" applyBorder="1" applyAlignment="1">
      <alignment horizontal="right" vertical="center"/>
    </xf>
    <xf numFmtId="0" fontId="10" fillId="0" borderId="3" xfId="0" applyFont="1" applyFill="1" applyBorder="1" applyAlignment="1">
      <alignment vertical="center"/>
    </xf>
    <xf numFmtId="0" fontId="10" fillId="2" borderId="0" xfId="0" applyFont="1" applyFill="1" applyBorder="1" applyAlignment="1">
      <alignment vertical="center" wrapText="1"/>
    </xf>
    <xf numFmtId="176" fontId="31" fillId="5" borderId="0" xfId="14" applyNumberFormat="1" applyFont="1" applyFill="1" applyBorder="1" applyAlignment="1">
      <alignment horizontal="right" vertical="center"/>
    </xf>
    <xf numFmtId="176" fontId="31" fillId="4" borderId="0" xfId="14" applyNumberFormat="1" applyFont="1" applyFill="1" applyBorder="1" applyAlignment="1">
      <alignment horizontal="right" vertical="center"/>
    </xf>
    <xf numFmtId="171" fontId="22" fillId="4" borderId="7" xfId="1" applyNumberFormat="1" applyFont="1" applyFill="1" applyBorder="1" applyAlignment="1">
      <alignment horizontal="right" vertical="center"/>
    </xf>
    <xf numFmtId="0" fontId="88" fillId="7" borderId="0" xfId="0" applyFont="1" applyFill="1" applyAlignment="1">
      <alignment horizontal="center" vertical="center" wrapText="1"/>
    </xf>
    <xf numFmtId="0" fontId="10" fillId="4" borderId="20" xfId="0" applyFont="1" applyFill="1" applyBorder="1" applyAlignment="1">
      <alignment horizontal="left" vertical="top" wrapText="1"/>
    </xf>
    <xf numFmtId="169" fontId="10" fillId="4" borderId="0" xfId="0" applyNumberFormat="1" applyFont="1" applyFill="1" applyBorder="1" applyAlignment="1">
      <alignment horizontal="right" vertical="center"/>
    </xf>
    <xf numFmtId="169" fontId="10" fillId="4" borderId="0" xfId="0" applyNumberFormat="1" applyFont="1" applyFill="1" applyBorder="1" applyAlignment="1">
      <alignment horizontal="right" vertical="center" wrapText="1"/>
    </xf>
    <xf numFmtId="0" fontId="9" fillId="7" borderId="0" xfId="0" applyFont="1" applyFill="1" applyBorder="1" applyAlignment="1">
      <alignment horizontal="right" vertical="center"/>
    </xf>
    <xf numFmtId="0" fontId="9" fillId="7" borderId="49" xfId="0" applyFont="1" applyFill="1" applyBorder="1" applyAlignment="1">
      <alignment horizontal="right" vertical="center"/>
    </xf>
    <xf numFmtId="0" fontId="9" fillId="7" borderId="49" xfId="0" applyFont="1" applyFill="1" applyBorder="1" applyAlignment="1">
      <alignment horizontal="right" vertical="center" wrapText="1"/>
    </xf>
    <xf numFmtId="0" fontId="9" fillId="7" borderId="0" xfId="0" applyFont="1" applyFill="1" applyBorder="1" applyAlignment="1">
      <alignment horizontal="right" vertical="center" wrapText="1"/>
    </xf>
    <xf numFmtId="0" fontId="28" fillId="7" borderId="0" xfId="0" applyFont="1" applyFill="1" applyBorder="1" applyAlignment="1">
      <alignment horizontal="right" vertical="center"/>
    </xf>
    <xf numFmtId="49" fontId="9" fillId="7" borderId="49" xfId="0" applyNumberFormat="1" applyFont="1" applyFill="1" applyBorder="1" applyAlignment="1">
      <alignment horizontal="right" vertical="center"/>
    </xf>
    <xf numFmtId="0" fontId="7" fillId="0" borderId="10" xfId="0" applyFont="1" applyBorder="1" applyAlignment="1">
      <alignment horizontal="left" vertical="center" wrapText="1"/>
    </xf>
    <xf numFmtId="174" fontId="22" fillId="0" borderId="5" xfId="14" applyNumberFormat="1" applyFont="1" applyFill="1" applyBorder="1" applyAlignment="1">
      <alignment horizontal="right" vertical="center"/>
    </xf>
    <xf numFmtId="171" fontId="22" fillId="0" borderId="5" xfId="1" applyNumberFormat="1" applyFont="1" applyFill="1" applyBorder="1" applyAlignment="1">
      <alignment horizontal="right" vertical="center"/>
    </xf>
    <xf numFmtId="173" fontId="22" fillId="0" borderId="5" xfId="14" applyNumberFormat="1" applyFont="1" applyFill="1" applyBorder="1" applyAlignment="1">
      <alignment horizontal="right" vertical="center"/>
    </xf>
    <xf numFmtId="0" fontId="9" fillId="7" borderId="0" xfId="0" applyFont="1" applyFill="1" applyBorder="1" applyAlignment="1">
      <alignment vertical="center" wrapText="1"/>
    </xf>
    <xf numFmtId="49" fontId="9" fillId="7" borderId="0" xfId="0" applyNumberFormat="1" applyFont="1" applyFill="1" applyBorder="1" applyAlignment="1">
      <alignment horizontal="right" vertical="center"/>
    </xf>
    <xf numFmtId="0" fontId="9" fillId="9" borderId="0" xfId="0" applyFont="1" applyFill="1" applyBorder="1" applyAlignment="1">
      <alignment horizontal="right" vertical="center" wrapText="1"/>
    </xf>
    <xf numFmtId="49" fontId="9" fillId="9" borderId="0" xfId="0" applyNumberFormat="1" applyFont="1" applyFill="1" applyBorder="1" applyAlignment="1">
      <alignment horizontal="right" vertical="center" wrapText="1"/>
    </xf>
    <xf numFmtId="173" fontId="42" fillId="0" borderId="5" xfId="14" applyNumberFormat="1" applyFont="1" applyBorder="1" applyAlignment="1">
      <alignment horizontal="right" vertical="center"/>
    </xf>
    <xf numFmtId="0" fontId="9" fillId="7" borderId="13" xfId="0" applyFont="1" applyFill="1" applyBorder="1" applyAlignment="1">
      <alignment horizontal="right" vertical="center"/>
    </xf>
    <xf numFmtId="0" fontId="1" fillId="2" borderId="0" xfId="0" applyFont="1" applyFill="1" applyBorder="1"/>
    <xf numFmtId="0" fontId="24" fillId="2" borderId="0" xfId="0" applyFont="1" applyFill="1" applyBorder="1"/>
    <xf numFmtId="0" fontId="65" fillId="4" borderId="49" xfId="0" applyFont="1" applyFill="1" applyBorder="1" applyAlignment="1">
      <alignment vertical="center" wrapText="1"/>
    </xf>
    <xf numFmtId="0" fontId="28" fillId="9" borderId="0" xfId="0" applyFont="1" applyFill="1" applyBorder="1" applyAlignment="1">
      <alignment horizontal="right" vertical="center" wrapText="1"/>
    </xf>
    <xf numFmtId="0" fontId="65" fillId="4" borderId="49" xfId="0" applyFont="1" applyFill="1" applyBorder="1" applyAlignment="1">
      <alignment horizontal="left" vertical="center" wrapText="1"/>
    </xf>
    <xf numFmtId="0" fontId="65" fillId="4" borderId="49" xfId="0" applyFont="1" applyFill="1" applyBorder="1" applyAlignment="1">
      <alignment horizontal="center" vertical="center" wrapText="1"/>
    </xf>
    <xf numFmtId="0" fontId="7" fillId="7" borderId="0" xfId="0" applyFont="1" applyFill="1" applyBorder="1" applyAlignment="1">
      <alignment vertical="center" wrapText="1"/>
    </xf>
    <xf numFmtId="49" fontId="9" fillId="7" borderId="0" xfId="0" applyNumberFormat="1" applyFont="1" applyFill="1" applyBorder="1" applyAlignment="1">
      <alignment horizontal="right" vertical="center" wrapText="1"/>
    </xf>
    <xf numFmtId="0" fontId="7" fillId="2" borderId="9" xfId="0" applyFont="1" applyFill="1" applyBorder="1" applyAlignment="1">
      <alignment horizontal="left" vertical="center" wrapText="1" indent="2"/>
    </xf>
    <xf numFmtId="0" fontId="7" fillId="4" borderId="8" xfId="0" applyFont="1" applyFill="1" applyBorder="1" applyAlignment="1">
      <alignment horizontal="center" vertical="center"/>
    </xf>
    <xf numFmtId="165" fontId="7" fillId="3" borderId="0" xfId="0" applyNumberFormat="1" applyFont="1" applyFill="1" applyBorder="1" applyAlignment="1">
      <alignment horizontal="right" vertical="center"/>
    </xf>
    <xf numFmtId="165" fontId="7" fillId="6" borderId="0" xfId="0" applyNumberFormat="1" applyFont="1" applyFill="1" applyBorder="1" applyAlignment="1">
      <alignment horizontal="right" vertical="center"/>
    </xf>
    <xf numFmtId="165" fontId="11" fillId="6" borderId="0" xfId="0" quotePrefix="1" applyNumberFormat="1" applyFont="1" applyFill="1" applyBorder="1" applyAlignment="1">
      <alignment horizontal="right" vertical="center"/>
    </xf>
    <xf numFmtId="173" fontId="42" fillId="4" borderId="8" xfId="14" applyNumberFormat="1" applyFont="1" applyFill="1" applyBorder="1" applyAlignment="1">
      <alignment horizontal="right" vertical="top"/>
    </xf>
    <xf numFmtId="0" fontId="28" fillId="7" borderId="0" xfId="0" applyFont="1" applyFill="1" applyBorder="1" applyAlignment="1">
      <alignment horizontal="right" vertical="center" wrapText="1"/>
    </xf>
    <xf numFmtId="165" fontId="22" fillId="5" borderId="4" xfId="35" applyNumberFormat="1" applyFont="1" applyFill="1" applyBorder="1" applyAlignment="1">
      <alignment horizontal="right" vertical="center"/>
    </xf>
    <xf numFmtId="165" fontId="22" fillId="4" borderId="4" xfId="35" applyNumberFormat="1" applyFont="1" applyFill="1" applyBorder="1" applyAlignment="1">
      <alignment horizontal="right" vertical="center"/>
    </xf>
    <xf numFmtId="172" fontId="22" fillId="0" borderId="5" xfId="14" applyNumberFormat="1" applyFont="1" applyBorder="1" applyAlignment="1">
      <alignment horizontal="right" vertical="center"/>
    </xf>
    <xf numFmtId="0" fontId="7" fillId="4" borderId="53" xfId="0" applyFont="1" applyFill="1" applyBorder="1" applyAlignment="1">
      <alignment horizontal="left" vertical="center" wrapText="1"/>
    </xf>
    <xf numFmtId="0" fontId="7" fillId="4" borderId="53" xfId="0" applyFont="1" applyFill="1" applyBorder="1" applyAlignment="1">
      <alignment horizontal="center" vertical="center"/>
    </xf>
    <xf numFmtId="2" fontId="22" fillId="5" borderId="53" xfId="35" applyNumberFormat="1" applyFont="1" applyFill="1" applyBorder="1" applyAlignment="1">
      <alignment horizontal="right" vertical="center"/>
    </xf>
    <xf numFmtId="2" fontId="22" fillId="4" borderId="53" xfId="35" applyNumberFormat="1" applyFont="1" applyFill="1" applyBorder="1" applyAlignment="1">
      <alignment horizontal="right" vertical="center"/>
    </xf>
    <xf numFmtId="172" fontId="22" fillId="5" borderId="4" xfId="35" applyNumberFormat="1" applyFont="1" applyFill="1" applyBorder="1" applyAlignment="1">
      <alignment horizontal="right" vertical="center"/>
    </xf>
    <xf numFmtId="172" fontId="80" fillId="4" borderId="4" xfId="35" applyNumberFormat="1" applyFont="1" applyFill="1" applyBorder="1" applyAlignment="1">
      <alignment horizontal="right" vertical="center"/>
    </xf>
    <xf numFmtId="165" fontId="9" fillId="7" borderId="49" xfId="0" applyNumberFormat="1" applyFont="1" applyFill="1" applyBorder="1" applyAlignment="1">
      <alignment horizontal="right" vertical="center"/>
    </xf>
    <xf numFmtId="165" fontId="81" fillId="7" borderId="49" xfId="0" applyNumberFormat="1" applyFont="1" applyFill="1" applyBorder="1" applyAlignment="1">
      <alignment horizontal="right" vertical="center"/>
    </xf>
    <xf numFmtId="0" fontId="7" fillId="2" borderId="8" xfId="0" applyFont="1" applyFill="1" applyBorder="1" applyAlignment="1">
      <alignment horizontal="left" vertical="center" wrapText="1" indent="2"/>
    </xf>
    <xf numFmtId="0" fontId="7" fillId="2" borderId="9" xfId="0" applyFont="1" applyFill="1" applyBorder="1" applyAlignment="1">
      <alignment horizontal="center" vertical="center"/>
    </xf>
    <xf numFmtId="175" fontId="22" fillId="3" borderId="8" xfId="35" applyNumberFormat="1" applyFont="1" applyFill="1" applyBorder="1" applyAlignment="1">
      <alignment horizontal="right" vertical="center"/>
    </xf>
    <xf numFmtId="172" fontId="7" fillId="2" borderId="9" xfId="0" applyNumberFormat="1" applyFont="1" applyFill="1" applyBorder="1" applyAlignment="1">
      <alignment horizontal="right" vertical="center"/>
    </xf>
    <xf numFmtId="49" fontId="86" fillId="2" borderId="8" xfId="0" applyNumberFormat="1" applyFont="1" applyFill="1" applyBorder="1" applyAlignment="1">
      <alignment horizontal="right" vertical="center"/>
    </xf>
    <xf numFmtId="173" fontId="42" fillId="4" borderId="8" xfId="35" applyNumberFormat="1" applyFont="1" applyFill="1" applyBorder="1" applyAlignment="1">
      <alignment horizontal="right" vertical="top"/>
    </xf>
    <xf numFmtId="172" fontId="22" fillId="4" borderId="4" xfId="35" applyNumberFormat="1" applyFont="1" applyFill="1" applyBorder="1" applyAlignment="1">
      <alignment horizontal="right" vertical="center"/>
    </xf>
    <xf numFmtId="172" fontId="42" fillId="4" borderId="5" xfId="35" applyNumberFormat="1" applyFont="1" applyFill="1" applyBorder="1" applyAlignment="1">
      <alignment horizontal="right" vertical="top"/>
    </xf>
    <xf numFmtId="0" fontId="7" fillId="4" borderId="10" xfId="0" applyFont="1" applyFill="1" applyBorder="1" applyAlignment="1">
      <alignment horizontal="center" vertical="center"/>
    </xf>
    <xf numFmtId="172" fontId="22" fillId="5" borderId="10" xfId="35" applyNumberFormat="1" applyFont="1" applyFill="1" applyBorder="1" applyAlignment="1">
      <alignment horizontal="right" vertical="center"/>
    </xf>
    <xf numFmtId="176" fontId="1" fillId="2" borderId="0" xfId="0" applyNumberFormat="1" applyFont="1" applyFill="1" applyBorder="1"/>
    <xf numFmtId="0" fontId="28" fillId="7" borderId="49" xfId="0" applyFont="1" applyFill="1" applyBorder="1" applyAlignment="1">
      <alignment horizontal="right" vertical="center"/>
    </xf>
    <xf numFmtId="49" fontId="7" fillId="4" borderId="53" xfId="0" applyNumberFormat="1" applyFont="1" applyFill="1" applyBorder="1" applyAlignment="1">
      <alignment horizontal="left" vertical="center" wrapText="1"/>
    </xf>
    <xf numFmtId="173" fontId="22" fillId="5" borderId="53" xfId="14" applyNumberFormat="1" applyFont="1" applyFill="1" applyBorder="1" applyAlignment="1">
      <alignment horizontal="right" vertical="center"/>
    </xf>
    <xf numFmtId="173" fontId="22" fillId="4" borderId="53" xfId="14" applyNumberFormat="1" applyFont="1" applyFill="1" applyBorder="1" applyAlignment="1">
      <alignment horizontal="right" vertical="center"/>
    </xf>
    <xf numFmtId="0" fontId="7" fillId="4" borderId="8" xfId="0" applyFont="1" applyFill="1" applyBorder="1" applyAlignment="1">
      <alignment horizontal="left" vertical="center" indent="1"/>
    </xf>
    <xf numFmtId="175" fontId="22" fillId="5" borderId="8" xfId="35" applyNumberFormat="1" applyFont="1" applyFill="1" applyBorder="1" applyAlignment="1">
      <alignment horizontal="right" vertical="center"/>
    </xf>
    <xf numFmtId="0" fontId="9" fillId="7" borderId="0" xfId="0" applyFont="1" applyFill="1" applyBorder="1" applyAlignment="1">
      <alignment horizontal="center" vertical="center"/>
    </xf>
    <xf numFmtId="178" fontId="1" fillId="2" borderId="0" xfId="0" applyNumberFormat="1" applyFont="1" applyFill="1" applyBorder="1"/>
    <xf numFmtId="0" fontId="1" fillId="0" borderId="0" xfId="0" applyFont="1" applyBorder="1"/>
    <xf numFmtId="0" fontId="48" fillId="2" borderId="0" xfId="0" applyFont="1" applyFill="1" applyBorder="1"/>
    <xf numFmtId="0" fontId="46" fillId="2" borderId="0" xfId="0" applyFont="1" applyFill="1" applyBorder="1"/>
    <xf numFmtId="0" fontId="45" fillId="2" borderId="0" xfId="0" applyFont="1" applyFill="1" applyBorder="1" applyAlignment="1">
      <alignment horizontal="right"/>
    </xf>
    <xf numFmtId="0" fontId="45" fillId="0" borderId="0" xfId="0" applyFont="1" applyBorder="1" applyAlignment="1">
      <alignment horizontal="right" wrapText="1"/>
    </xf>
    <xf numFmtId="0" fontId="9" fillId="7" borderId="0" xfId="0" applyFont="1" applyFill="1" applyBorder="1" applyAlignment="1">
      <alignment horizontal="centerContinuous" vertical="center" wrapText="1"/>
    </xf>
    <xf numFmtId="0" fontId="9" fillId="7" borderId="62" xfId="0" applyFont="1" applyFill="1" applyBorder="1" applyAlignment="1">
      <alignment horizontal="centerContinuous" vertical="center"/>
    </xf>
    <xf numFmtId="0" fontId="9" fillId="7" borderId="63" xfId="0" applyFont="1" applyFill="1" applyBorder="1" applyAlignment="1">
      <alignment horizontal="centerContinuous" vertical="center"/>
    </xf>
    <xf numFmtId="0" fontId="9" fillId="7" borderId="0" xfId="0" applyFont="1" applyFill="1" applyBorder="1" applyAlignment="1">
      <alignment horizontal="centerContinuous" vertical="center"/>
    </xf>
    <xf numFmtId="165" fontId="7" fillId="0" borderId="5" xfId="14" applyNumberFormat="1" applyFont="1" applyBorder="1" applyAlignment="1">
      <alignment horizontal="center"/>
    </xf>
    <xf numFmtId="10" fontId="7" fillId="0" borderId="5" xfId="0" applyNumberFormat="1" applyFont="1" applyBorder="1" applyAlignment="1">
      <alignment horizontal="center"/>
    </xf>
    <xf numFmtId="0" fontId="7" fillId="0" borderId="5" xfId="14" applyNumberFormat="1" applyFont="1" applyBorder="1" applyAlignment="1">
      <alignment horizontal="center"/>
    </xf>
    <xf numFmtId="0" fontId="9" fillId="7" borderId="0" xfId="0" applyFont="1" applyFill="1" applyBorder="1" applyAlignment="1">
      <alignment horizontal="center" vertical="center" wrapText="1"/>
    </xf>
    <xf numFmtId="0" fontId="9" fillId="7" borderId="63" xfId="0" applyFont="1" applyFill="1" applyBorder="1" applyAlignment="1">
      <alignment horizontal="center" vertical="center" wrapText="1"/>
    </xf>
    <xf numFmtId="3" fontId="7" fillId="0" borderId="5" xfId="14" applyNumberFormat="1" applyFont="1" applyFill="1" applyBorder="1" applyAlignment="1">
      <alignment horizontal="center"/>
    </xf>
    <xf numFmtId="171" fontId="7" fillId="0" borderId="5" xfId="1" applyNumberFormat="1" applyFont="1" applyFill="1" applyBorder="1" applyAlignment="1">
      <alignment horizontal="center" vertical="center"/>
    </xf>
    <xf numFmtId="169" fontId="7" fillId="0" borderId="5" xfId="14" applyNumberFormat="1" applyFont="1" applyFill="1" applyBorder="1" applyAlignment="1">
      <alignment horizontal="center"/>
    </xf>
    <xf numFmtId="3" fontId="10" fillId="0" borderId="5" xfId="0" applyNumberFormat="1" applyFont="1" applyBorder="1" applyAlignment="1">
      <alignment horizontal="center" vertical="center"/>
    </xf>
    <xf numFmtId="0" fontId="88" fillId="7" borderId="63" xfId="0" applyFont="1" applyFill="1" applyBorder="1" applyAlignment="1">
      <alignment horizontal="center" vertical="center" wrapText="1"/>
    </xf>
    <xf numFmtId="0" fontId="39" fillId="2" borderId="0" xfId="2" applyFont="1" applyFill="1" applyAlignment="1">
      <alignment horizontal="center"/>
    </xf>
    <xf numFmtId="0" fontId="38" fillId="2" borderId="0" xfId="0" applyFont="1" applyFill="1" applyAlignment="1">
      <alignment horizontal="center" vertical="center" wrapText="1"/>
    </xf>
    <xf numFmtId="0" fontId="38" fillId="2" borderId="3" xfId="0" applyFont="1" applyFill="1" applyBorder="1" applyAlignment="1">
      <alignment horizontal="center"/>
    </xf>
    <xf numFmtId="0" fontId="10" fillId="0" borderId="1" xfId="0" applyFont="1" applyBorder="1" applyAlignment="1">
      <alignment horizontal="left" vertical="center"/>
    </xf>
    <xf numFmtId="0" fontId="65" fillId="0" borderId="0" xfId="0" applyFont="1" applyAlignment="1">
      <alignment horizontal="left" wrapText="1"/>
    </xf>
    <xf numFmtId="0" fontId="65" fillId="0" borderId="49" xfId="0" applyFont="1" applyBorder="1" applyAlignment="1">
      <alignment horizontal="center" vertical="center" wrapText="1"/>
    </xf>
    <xf numFmtId="0" fontId="65" fillId="0" borderId="61" xfId="0" applyFont="1" applyBorder="1" applyAlignment="1">
      <alignment horizontal="center" vertical="center" wrapText="1"/>
    </xf>
    <xf numFmtId="0" fontId="65" fillId="0" borderId="0" xfId="0" applyFont="1" applyFill="1" applyAlignment="1">
      <alignment horizontal="left" wrapText="1"/>
    </xf>
    <xf numFmtId="0" fontId="10" fillId="0" borderId="3" xfId="0" applyFont="1" applyFill="1" applyBorder="1" applyAlignment="1">
      <alignment horizontal="left" vertical="center"/>
    </xf>
    <xf numFmtId="0" fontId="10" fillId="2" borderId="3" xfId="0" applyFont="1" applyFill="1" applyBorder="1" applyAlignment="1">
      <alignment horizontal="left" vertical="center"/>
    </xf>
    <xf numFmtId="0" fontId="10" fillId="0" borderId="3" xfId="0" applyFont="1" applyBorder="1" applyAlignment="1">
      <alignment horizontal="left" vertical="center"/>
    </xf>
    <xf numFmtId="0" fontId="64" fillId="0" borderId="0" xfId="0" applyFont="1" applyAlignment="1">
      <alignment horizontal="left" wrapText="1"/>
    </xf>
    <xf numFmtId="1" fontId="7" fillId="0" borderId="5" xfId="0" applyNumberFormat="1" applyFont="1" applyBorder="1" applyAlignment="1">
      <alignment horizontal="center" vertical="center"/>
    </xf>
    <xf numFmtId="1" fontId="7" fillId="0" borderId="7" xfId="0" applyNumberFormat="1" applyFont="1" applyBorder="1" applyAlignment="1">
      <alignment horizontal="center" vertical="center"/>
    </xf>
    <xf numFmtId="175" fontId="7" fillId="0" borderId="8" xfId="14" applyNumberFormat="1" applyFont="1" applyBorder="1" applyAlignment="1">
      <alignment horizontal="center" vertical="center"/>
    </xf>
    <xf numFmtId="175" fontId="7" fillId="0" borderId="5" xfId="14" applyNumberFormat="1" applyFont="1" applyBorder="1" applyAlignment="1">
      <alignment horizontal="center" vertical="center"/>
    </xf>
    <xf numFmtId="0" fontId="9" fillId="7" borderId="0" xfId="0" applyFont="1" applyFill="1" applyBorder="1" applyAlignment="1">
      <alignment horizontal="center" vertical="center" wrapText="1"/>
    </xf>
    <xf numFmtId="0" fontId="11" fillId="2" borderId="14" xfId="0" applyFont="1" applyFill="1" applyBorder="1" applyAlignment="1">
      <alignment horizontal="left" vertical="justify" wrapText="1"/>
    </xf>
    <xf numFmtId="0" fontId="11" fillId="2" borderId="0" xfId="0" applyFont="1" applyFill="1" applyAlignment="1">
      <alignment horizontal="left" vertical="justify" wrapText="1"/>
    </xf>
    <xf numFmtId="0" fontId="5" fillId="0" borderId="0" xfId="3" applyFont="1" applyAlignment="1">
      <alignment horizontal="center" vertical="justify" wrapText="1"/>
    </xf>
  </cellXfs>
  <cellStyles count="65">
    <cellStyle name="Comma" xfId="14" builtinId="3"/>
    <cellStyle name="Comma 2" xfId="11" xr:uid="{64962BE8-A8A9-4FE0-A1FB-576B06543050}"/>
    <cellStyle name="Comma 2 2" xfId="20" xr:uid="{B25E614D-AABA-4CAC-8864-FD64123536F4}"/>
    <cellStyle name="Comma 2 3" xfId="28" xr:uid="{73D1DB83-F204-4EAB-8E9C-41233D8E6BFF}"/>
    <cellStyle name="Comma 2 3 2" xfId="39" xr:uid="{637E0997-E8AD-4FEC-9E3C-3CD975ED20F8}"/>
    <cellStyle name="Comma 2 3 2 2" xfId="61" xr:uid="{6B338098-F943-4925-B8E4-858847075DE7}"/>
    <cellStyle name="Comma 2 3 3" xfId="50" xr:uid="{A02AB0E2-AC1D-4FBA-98DB-A6D705DECCF8}"/>
    <cellStyle name="Comma 2 4" xfId="34" xr:uid="{A915D4E8-CF7D-43CD-A630-523F7691B1D3}"/>
    <cellStyle name="Comma 2 4 2" xfId="56" xr:uid="{E573EF07-0279-424B-BA6D-1BCCC2F24FF2}"/>
    <cellStyle name="Comma 2 5" xfId="45" xr:uid="{C6D66355-B55C-4AE8-85BA-0BB94FBA4F03}"/>
    <cellStyle name="Comma 23 2" xfId="64" xr:uid="{CD7EBCF9-DDA3-4020-89BA-6489AB386F49}"/>
    <cellStyle name="Comma 3" xfId="4" xr:uid="{8F2D29D4-D7C5-4A30-BEA9-A1B9C74BC5E0}"/>
    <cellStyle name="Comma 3 2" xfId="23" xr:uid="{9D3C1957-2577-4452-A6D2-F5FFCC481A2C}"/>
    <cellStyle name="Comma 3 2 2" xfId="30" xr:uid="{D6F9BB59-9BE2-412F-B44D-2664B5EA19C7}"/>
    <cellStyle name="Comma 3 2 2 2" xfId="41" xr:uid="{5EDD5522-7C1B-4CEC-BEE0-D24D930C812D}"/>
    <cellStyle name="Comma 3 2 2 2 2" xfId="63" xr:uid="{A3ADA2F0-69C7-4803-89F6-E0E59BD331E1}"/>
    <cellStyle name="Comma 3 2 2 3" xfId="52" xr:uid="{087CC041-2D70-4BE2-B9F0-97E875BD287B}"/>
    <cellStyle name="Comma 3 2 3" xfId="36" xr:uid="{A14AF1CC-25F8-402F-B8E1-9918D27E80F6}"/>
    <cellStyle name="Comma 3 2 3 2" xfId="58" xr:uid="{12C79167-A0F6-4F48-AB9A-6B18878B0D29}"/>
    <cellStyle name="Comma 3 2 4" xfId="47" xr:uid="{BD298EF5-654F-48BC-B95C-1E6C762591B2}"/>
    <cellStyle name="Comma 4" xfId="18" xr:uid="{61EE90A3-BE27-4120-992F-1E345F04CEB5}"/>
    <cellStyle name="Comma 5" xfId="29" xr:uid="{C6DCAB0A-37BF-49AE-A38B-5AF0FE106E3D}"/>
    <cellStyle name="Comma 5 2" xfId="40" xr:uid="{93A6FF50-396E-4140-B884-E42BD71F7B58}"/>
    <cellStyle name="Comma 5 2 2" xfId="62" xr:uid="{9586D0FA-53FC-45CF-B939-50AD5BD061EE}"/>
    <cellStyle name="Comma 5 3" xfId="51" xr:uid="{325E565D-3B73-44CD-9BAD-7AB4B6E30E99}"/>
    <cellStyle name="Comma 6" xfId="31" xr:uid="{29A8115E-2926-4B77-A993-2B94F119E864}"/>
    <cellStyle name="Comma 6 2" xfId="53" xr:uid="{B773958F-A694-4F0F-B279-F916688FA7DF}"/>
    <cellStyle name="Comma 7" xfId="35" xr:uid="{7BAECED3-59D8-490E-B2DB-9384ADAC98D5}"/>
    <cellStyle name="Comma 7 2" xfId="57" xr:uid="{A229C93C-8CAE-4663-B5B7-E7680BD55EB8}"/>
    <cellStyle name="Comma 8" xfId="46" xr:uid="{EF69F8C2-ED7A-4077-8A5D-CE53B23C7057}"/>
    <cellStyle name="Hyperlink" xfId="2" builtinId="8"/>
    <cellStyle name="Hyperlink 2" xfId="6" xr:uid="{EFB1E370-0686-4AF9-A623-D8D77963CE93}"/>
    <cellStyle name="Hyperlink 3" xfId="21" xr:uid="{FCB3C3F3-9C41-4187-B766-9ECD272866F7}"/>
    <cellStyle name="Hvid body celle" xfId="16" xr:uid="{57D28611-E343-4070-B3E0-7AE45ECF5454}"/>
    <cellStyle name="Hvid body celle tal" xfId="15" xr:uid="{855DA796-644F-4239-9029-611422F6C4BE}"/>
    <cellStyle name="Level_3 (nmb)" xfId="25" xr:uid="{037B4058-A554-44D8-999C-2C34729A8B7A}"/>
    <cellStyle name="Migliaia 2" xfId="7" xr:uid="{9021B73B-DC1A-4A69-8242-7FF9F693E3DC}"/>
    <cellStyle name="Migliaia 2 2" xfId="26" xr:uid="{A35121D9-23C9-40B2-9F60-6AE8FE4F3634}"/>
    <cellStyle name="Migliaia 2 2 2" xfId="37" xr:uid="{FCB6C709-9094-447A-B410-E610D5A91064}"/>
    <cellStyle name="Migliaia 2 2 2 2" xfId="59" xr:uid="{676D13B9-3F04-4248-A7FA-47E54FAFAD3D}"/>
    <cellStyle name="Migliaia 2 2 3" xfId="48" xr:uid="{9DFA8225-2252-470B-852B-5BB9A477F837}"/>
    <cellStyle name="Migliaia 2 3" xfId="32" xr:uid="{FBBBB41B-49E5-42C6-AFEA-8FF10A60A6AC}"/>
    <cellStyle name="Migliaia 2 3 2" xfId="54" xr:uid="{31B34E40-1E01-4B64-A4A3-783FA8BC6A75}"/>
    <cellStyle name="Migliaia 2 4" xfId="43" xr:uid="{E86E9C02-DD52-40EF-94C3-4106E023FF7E}"/>
    <cellStyle name="Migliaia 3" xfId="10" xr:uid="{38E00EBF-F467-470A-B883-0502AD4AB14F}"/>
    <cellStyle name="Migliaia 3 2" xfId="27" xr:uid="{9F3E3E95-4F36-4007-9C44-E72E197CD760}"/>
    <cellStyle name="Migliaia 3 2 2" xfId="38" xr:uid="{AB9532A6-1F8F-4E35-8620-A98BFA448B7A}"/>
    <cellStyle name="Migliaia 3 2 2 2" xfId="60" xr:uid="{9E9B8437-E43B-4FE1-9E78-8AF078C0C6F1}"/>
    <cellStyle name="Migliaia 3 2 3" xfId="49" xr:uid="{873A6D01-B323-4FC6-9E84-224C9DA65E24}"/>
    <cellStyle name="Migliaia 3 3" xfId="33" xr:uid="{62C7E637-6635-44D9-8AB0-91A7727BE401}"/>
    <cellStyle name="Migliaia 3 3 2" xfId="55" xr:uid="{0F5ABB60-2571-472A-B3F4-D275299C269B}"/>
    <cellStyle name="Migliaia 3 4" xfId="44" xr:uid="{88E215E0-5291-41E9-B8D4-69AF89DE3323}"/>
    <cellStyle name="Normal" xfId="0" builtinId="0"/>
    <cellStyle name="Normal 2" xfId="3" xr:uid="{E2DDACCD-FA7D-415E-81D9-81084CD73936}"/>
    <cellStyle name="Normal 2 2" xfId="22" xr:uid="{DAC24C43-FF8F-4E2A-94AD-AA08FFCA269B}"/>
    <cellStyle name="Normal 3" xfId="17" xr:uid="{B9930D5C-B778-4295-AC50-D03B29FBCC41}"/>
    <cellStyle name="Normal 4" xfId="42" xr:uid="{4BAE799E-A66A-4E12-BDD5-85FF640147FF}"/>
    <cellStyle name="Normale 2" xfId="12" xr:uid="{EB3AAF27-08F7-4CA9-A328-C9004E68295C}"/>
    <cellStyle name="Normale 2 2" xfId="13" xr:uid="{842CA93B-3183-43DD-8398-FFF3DF1B501C}"/>
    <cellStyle name="Normale 5 2" xfId="8" xr:uid="{AACF5F60-4FA7-4CA5-BECE-845B6E7A4D67}"/>
    <cellStyle name="Normale 6" xfId="9" xr:uid="{D33F63AC-5864-4F52-B764-37AA60CDF774}"/>
    <cellStyle name="Percent" xfId="1" builtinId="5"/>
    <cellStyle name="Percent 2" xfId="5" xr:uid="{65F88853-9DB6-4E0C-898E-427975C0D942}"/>
    <cellStyle name="Percent 2 2" xfId="24" xr:uid="{95FAAD6C-D055-4B3E-80CB-F7DC7E4C506E}"/>
    <cellStyle name="Percent 3" xfId="19" xr:uid="{24BACF40-CB9E-4468-B903-724941CE0E27}"/>
  </cellStyles>
  <dxfs count="207">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s>
  <tableStyles count="0" defaultTableStyle="TableStyleMedium2" defaultPivotStyle="PivotStyleLight16"/>
  <colors>
    <mruColors>
      <color rgb="FF595959"/>
      <color rgb="FFF2F2F2"/>
      <color rgb="FFA6A6A6"/>
      <color rgb="FF172E62"/>
      <color rgb="FF12AAFF"/>
      <color rgb="FF00D3B7"/>
      <color rgb="FFFFFFCC"/>
      <color rgb="FF4057E3"/>
      <color rgb="FF928DF2"/>
      <color rgb="FF8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image" Target="../media/image4.png"/><Relationship Id="rId18" Type="http://schemas.openxmlformats.org/officeDocument/2006/relationships/hyperlink" Target="#'Business environment'!A1"/><Relationship Id="rId26" Type="http://schemas.openxmlformats.org/officeDocument/2006/relationships/image" Target="../media/image9.png"/><Relationship Id="rId39" Type="http://schemas.openxmlformats.org/officeDocument/2006/relationships/hyperlink" Target="#'Wind &amp; Solar'!A1"/><Relationship Id="rId21" Type="http://schemas.openxmlformats.org/officeDocument/2006/relationships/hyperlink" Target="#'Quarterly summary'!A1"/><Relationship Id="rId34" Type="http://schemas.microsoft.com/office/2007/relationships/hdphoto" Target="../media/hdphoto1.wdp"/><Relationship Id="rId42" Type="http://schemas.openxmlformats.org/officeDocument/2006/relationships/hyperlink" Target="#'Wind &amp; Solar data'!A1"/><Relationship Id="rId7" Type="http://schemas.openxmlformats.org/officeDocument/2006/relationships/hyperlink" Target="#Reconcilations!A1"/><Relationship Id="rId2" Type="http://schemas.openxmlformats.org/officeDocument/2006/relationships/image" Target="../media/image2.png"/><Relationship Id="rId16" Type="http://schemas.openxmlformats.org/officeDocument/2006/relationships/hyperlink" Target="#'Customers &amp; Solutions'!A1"/><Relationship Id="rId29" Type="http://schemas.openxmlformats.org/officeDocument/2006/relationships/image" Target="../media/image11.svg"/><Relationship Id="rId1" Type="http://schemas.openxmlformats.org/officeDocument/2006/relationships/hyperlink" Target="#'Statement of financial position'!A1"/><Relationship Id="rId6" Type="http://schemas.openxmlformats.org/officeDocument/2006/relationships/hyperlink" Target="#'Operating indicators'!A1"/><Relationship Id="rId11" Type="http://schemas.openxmlformats.org/officeDocument/2006/relationships/image" Target="../media/image3.png"/><Relationship Id="rId24" Type="http://schemas.openxmlformats.org/officeDocument/2006/relationships/image" Target="../media/image8.svg"/><Relationship Id="rId32" Type="http://schemas.openxmlformats.org/officeDocument/2006/relationships/hyperlink" Target="#'Natural Gas'!A1"/><Relationship Id="rId37" Type="http://schemas.microsoft.com/office/2007/relationships/hdphoto" Target="../media/hdphoto2.wdp"/><Relationship Id="rId40" Type="http://schemas.openxmlformats.org/officeDocument/2006/relationships/image" Target="../media/image15.png"/><Relationship Id="rId45" Type="http://schemas.openxmlformats.org/officeDocument/2006/relationships/hyperlink" Target="#'Key financial indicators'!A1"/><Relationship Id="rId5" Type="http://schemas.openxmlformats.org/officeDocument/2006/relationships/hyperlink" Target="#'Financial indicators'!A1"/><Relationship Id="rId15" Type="http://schemas.openxmlformats.org/officeDocument/2006/relationships/image" Target="../media/image5.png"/><Relationship Id="rId23" Type="http://schemas.openxmlformats.org/officeDocument/2006/relationships/image" Target="../media/image7.png"/><Relationship Id="rId28" Type="http://schemas.openxmlformats.org/officeDocument/2006/relationships/hyperlink" Target="#'Hydro data'!A1"/><Relationship Id="rId36" Type="http://schemas.openxmlformats.org/officeDocument/2006/relationships/image" Target="../media/image14.png"/><Relationship Id="rId10" Type="http://schemas.openxmlformats.org/officeDocument/2006/relationships/hyperlink" Target="#Networks!A1"/><Relationship Id="rId19" Type="http://schemas.openxmlformats.org/officeDocument/2006/relationships/hyperlink" Target="#'Legal notice'!A1"/><Relationship Id="rId31" Type="http://schemas.openxmlformats.org/officeDocument/2006/relationships/image" Target="../media/image12.svg"/><Relationship Id="rId44" Type="http://schemas.openxmlformats.org/officeDocument/2006/relationships/hyperlink" Target="#'Results Q4'!A1"/><Relationship Id="rId4" Type="http://schemas.openxmlformats.org/officeDocument/2006/relationships/hyperlink" Target="#'Statement of cash flows'!A1"/><Relationship Id="rId9" Type="http://schemas.openxmlformats.org/officeDocument/2006/relationships/hyperlink" Target="https://ignitisgrupe.lt/sites/default/files/public/2024-02/Alternative%20Performance%20Measures_2024.pdf" TargetMode="External"/><Relationship Id="rId14" Type="http://schemas.openxmlformats.org/officeDocument/2006/relationships/hyperlink" Target="#'Reserve Capacities'!A1"/><Relationship Id="rId22" Type="http://schemas.openxmlformats.org/officeDocument/2006/relationships/hyperlink" Target="#Hydro!A1"/><Relationship Id="rId27" Type="http://schemas.openxmlformats.org/officeDocument/2006/relationships/image" Target="../media/image10.svg"/><Relationship Id="rId30" Type="http://schemas.openxmlformats.org/officeDocument/2006/relationships/hyperlink" Target="#'Bio&amp;WtE data'!A1"/><Relationship Id="rId35" Type="http://schemas.openxmlformats.org/officeDocument/2006/relationships/hyperlink" Target="#'Natural gas data'!A1"/><Relationship Id="rId43" Type="http://schemas.openxmlformats.org/officeDocument/2006/relationships/image" Target="../media/image17.svg"/><Relationship Id="rId8" Type="http://schemas.openxmlformats.org/officeDocument/2006/relationships/hyperlink" Target="https://ignitisgrupe.lt/en/reports-and-presentations" TargetMode="External"/><Relationship Id="rId3" Type="http://schemas.openxmlformats.org/officeDocument/2006/relationships/hyperlink" Target="#'Statement of profit or loss'!A1"/><Relationship Id="rId12" Type="http://schemas.openxmlformats.org/officeDocument/2006/relationships/hyperlink" Target="#'Green Generation'!A1"/><Relationship Id="rId17" Type="http://schemas.openxmlformats.org/officeDocument/2006/relationships/image" Target="../media/image6.png"/><Relationship Id="rId25" Type="http://schemas.openxmlformats.org/officeDocument/2006/relationships/hyperlink" Target="#'Bio&amp;WtE'!A1"/><Relationship Id="rId33" Type="http://schemas.openxmlformats.org/officeDocument/2006/relationships/image" Target="../media/image13.png"/><Relationship Id="rId38" Type="http://schemas.openxmlformats.org/officeDocument/2006/relationships/hyperlink" Target="#'Green Capacities'!A1"/><Relationship Id="rId46" Type="http://schemas.openxmlformats.org/officeDocument/2006/relationships/hyperlink" Target="#'Results Q2'!A1"/><Relationship Id="rId20" Type="http://schemas.openxmlformats.org/officeDocument/2006/relationships/hyperlink" Target="#'Hedging levels'!A1"/><Relationship Id="rId41" Type="http://schemas.openxmlformats.org/officeDocument/2006/relationships/image" Target="../media/image16.sv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editAs="oneCell">
    <xdr:from>
      <xdr:col>3</xdr:col>
      <xdr:colOff>333375</xdr:colOff>
      <xdr:row>0</xdr:row>
      <xdr:rowOff>38100</xdr:rowOff>
    </xdr:from>
    <xdr:to>
      <xdr:col>6</xdr:col>
      <xdr:colOff>403315</xdr:colOff>
      <xdr:row>4</xdr:row>
      <xdr:rowOff>111442</xdr:rowOff>
    </xdr:to>
    <xdr:pic>
      <xdr:nvPicPr>
        <xdr:cNvPr id="3" name="Picture 1">
          <a:extLst>
            <a:ext uri="{FF2B5EF4-FFF2-40B4-BE49-F238E27FC236}">
              <a16:creationId xmlns:a16="http://schemas.microsoft.com/office/drawing/2014/main" id="{BED3F3EA-8296-44B3-AFB0-913A3E658661}"/>
            </a:ext>
          </a:extLst>
        </xdr:cNvPr>
        <xdr:cNvPicPr>
          <a:picLocks noChangeAspect="1"/>
        </xdr:cNvPicPr>
      </xdr:nvPicPr>
      <xdr:blipFill>
        <a:blip xmlns:r="http://schemas.openxmlformats.org/officeDocument/2006/relationships" r:embed="rId1"/>
        <a:stretch>
          <a:fillRect/>
        </a:stretch>
      </xdr:blipFill>
      <xdr:spPr>
        <a:xfrm>
          <a:off x="2219325" y="38100"/>
          <a:ext cx="1955890" cy="873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290818</xdr:colOff>
      <xdr:row>12</xdr:row>
      <xdr:rowOff>19050</xdr:rowOff>
    </xdr:from>
    <xdr:ext cx="421640" cy="459170"/>
    <xdr:pic>
      <xdr:nvPicPr>
        <xdr:cNvPr id="4" name="Picture 17">
          <a:hlinkClick xmlns:r="http://schemas.openxmlformats.org/officeDocument/2006/relationships" r:id="rId1"/>
          <a:extLst>
            <a:ext uri="{FF2B5EF4-FFF2-40B4-BE49-F238E27FC236}">
              <a16:creationId xmlns:a16="http://schemas.microsoft.com/office/drawing/2014/main" id="{217E6B17-FACC-4CF5-AA84-687F2D09BD7C}"/>
            </a:ext>
          </a:extLst>
        </xdr:cNvPr>
        <xdr:cNvPicPr>
          <a:picLocks noChangeAspect="1"/>
        </xdr:cNvPicPr>
      </xdr:nvPicPr>
      <xdr:blipFill>
        <a:blip xmlns:r="http://schemas.openxmlformats.org/officeDocument/2006/relationships" r:embed="rId2"/>
        <a:stretch>
          <a:fillRect/>
        </a:stretch>
      </xdr:blipFill>
      <xdr:spPr>
        <a:xfrm>
          <a:off x="4724273" y="5508914"/>
          <a:ext cx="417830" cy="455360"/>
        </a:xfrm>
        <a:prstGeom prst="rect">
          <a:avLst/>
        </a:prstGeom>
      </xdr:spPr>
    </xdr:pic>
    <xdr:clientData/>
  </xdr:oneCellAnchor>
  <xdr:twoCellAnchor editAs="oneCell">
    <xdr:from>
      <xdr:col>2</xdr:col>
      <xdr:colOff>290818</xdr:colOff>
      <xdr:row>13</xdr:row>
      <xdr:rowOff>28575</xdr:rowOff>
    </xdr:from>
    <xdr:to>
      <xdr:col>2</xdr:col>
      <xdr:colOff>704838</xdr:colOff>
      <xdr:row>13</xdr:row>
      <xdr:rowOff>478220</xdr:rowOff>
    </xdr:to>
    <xdr:pic>
      <xdr:nvPicPr>
        <xdr:cNvPr id="18" name="Picture 18">
          <a:hlinkClick xmlns:r="http://schemas.openxmlformats.org/officeDocument/2006/relationships" r:id="rId3"/>
          <a:extLst>
            <a:ext uri="{FF2B5EF4-FFF2-40B4-BE49-F238E27FC236}">
              <a16:creationId xmlns:a16="http://schemas.microsoft.com/office/drawing/2014/main" id="{CCBDAF7A-75A0-4F2C-A8D0-FB1B7E102CF2}"/>
            </a:ext>
          </a:extLst>
        </xdr:cNvPr>
        <xdr:cNvPicPr>
          <a:picLocks noChangeAspect="1"/>
        </xdr:cNvPicPr>
      </xdr:nvPicPr>
      <xdr:blipFill>
        <a:blip xmlns:r="http://schemas.openxmlformats.org/officeDocument/2006/relationships" r:embed="rId2"/>
        <a:stretch>
          <a:fillRect/>
        </a:stretch>
      </xdr:blipFill>
      <xdr:spPr>
        <a:xfrm>
          <a:off x="4724273" y="6020666"/>
          <a:ext cx="417830" cy="457265"/>
        </a:xfrm>
        <a:prstGeom prst="rect">
          <a:avLst/>
        </a:prstGeom>
      </xdr:spPr>
    </xdr:pic>
    <xdr:clientData/>
  </xdr:twoCellAnchor>
  <xdr:twoCellAnchor editAs="oneCell">
    <xdr:from>
      <xdr:col>2</xdr:col>
      <xdr:colOff>290183</xdr:colOff>
      <xdr:row>14</xdr:row>
      <xdr:rowOff>9525</xdr:rowOff>
    </xdr:from>
    <xdr:to>
      <xdr:col>2</xdr:col>
      <xdr:colOff>705473</xdr:colOff>
      <xdr:row>14</xdr:row>
      <xdr:rowOff>479490</xdr:rowOff>
    </xdr:to>
    <xdr:pic>
      <xdr:nvPicPr>
        <xdr:cNvPr id="17" name="Picture 19">
          <a:hlinkClick xmlns:r="http://schemas.openxmlformats.org/officeDocument/2006/relationships" r:id="rId4"/>
          <a:extLst>
            <a:ext uri="{FF2B5EF4-FFF2-40B4-BE49-F238E27FC236}">
              <a16:creationId xmlns:a16="http://schemas.microsoft.com/office/drawing/2014/main" id="{B044EC9D-046F-4363-904A-67BB1F61A481}"/>
            </a:ext>
          </a:extLst>
        </xdr:cNvPr>
        <xdr:cNvPicPr>
          <a:picLocks noChangeAspect="1"/>
        </xdr:cNvPicPr>
      </xdr:nvPicPr>
      <xdr:blipFill>
        <a:blip xmlns:r="http://schemas.openxmlformats.org/officeDocument/2006/relationships" r:embed="rId2"/>
        <a:stretch>
          <a:fillRect/>
        </a:stretch>
      </xdr:blipFill>
      <xdr:spPr>
        <a:xfrm>
          <a:off x="4723638" y="6503843"/>
          <a:ext cx="419100" cy="468060"/>
        </a:xfrm>
        <a:prstGeom prst="rect">
          <a:avLst/>
        </a:prstGeom>
      </xdr:spPr>
    </xdr:pic>
    <xdr:clientData/>
  </xdr:twoCellAnchor>
  <xdr:oneCellAnchor>
    <xdr:from>
      <xdr:col>2</xdr:col>
      <xdr:colOff>287008</xdr:colOff>
      <xdr:row>2</xdr:row>
      <xdr:rowOff>19050</xdr:rowOff>
    </xdr:from>
    <xdr:ext cx="425450" cy="468695"/>
    <xdr:pic>
      <xdr:nvPicPr>
        <xdr:cNvPr id="29" name="Picture 21">
          <a:hlinkClick xmlns:r="http://schemas.openxmlformats.org/officeDocument/2006/relationships" r:id="rId5"/>
          <a:extLst>
            <a:ext uri="{FF2B5EF4-FFF2-40B4-BE49-F238E27FC236}">
              <a16:creationId xmlns:a16="http://schemas.microsoft.com/office/drawing/2014/main" id="{CD9D1389-904A-4EBB-B380-2AC8EA200B85}"/>
            </a:ext>
          </a:extLst>
        </xdr:cNvPr>
        <xdr:cNvPicPr>
          <a:picLocks noChangeAspect="1"/>
        </xdr:cNvPicPr>
      </xdr:nvPicPr>
      <xdr:blipFill>
        <a:blip xmlns:r="http://schemas.openxmlformats.org/officeDocument/2006/relationships" r:embed="rId2"/>
        <a:stretch>
          <a:fillRect/>
        </a:stretch>
      </xdr:blipFill>
      <xdr:spPr>
        <a:xfrm>
          <a:off x="4720463" y="486641"/>
          <a:ext cx="425450" cy="468695"/>
        </a:xfrm>
        <a:prstGeom prst="rect">
          <a:avLst/>
        </a:prstGeom>
      </xdr:spPr>
    </xdr:pic>
    <xdr:clientData/>
  </xdr:oneCellAnchor>
  <xdr:oneCellAnchor>
    <xdr:from>
      <xdr:col>2</xdr:col>
      <xdr:colOff>290183</xdr:colOff>
      <xdr:row>4</xdr:row>
      <xdr:rowOff>19050</xdr:rowOff>
    </xdr:from>
    <xdr:ext cx="419100" cy="462345"/>
    <xdr:pic>
      <xdr:nvPicPr>
        <xdr:cNvPr id="27" name="Picture 13">
          <a:hlinkClick xmlns:r="http://schemas.openxmlformats.org/officeDocument/2006/relationships" r:id="rId6"/>
          <a:extLst>
            <a:ext uri="{FF2B5EF4-FFF2-40B4-BE49-F238E27FC236}">
              <a16:creationId xmlns:a16="http://schemas.microsoft.com/office/drawing/2014/main" id="{4738C89D-134E-474D-A4A8-89DB6C45F6D1}"/>
            </a:ext>
          </a:extLst>
        </xdr:cNvPr>
        <xdr:cNvPicPr>
          <a:picLocks noChangeAspect="1"/>
        </xdr:cNvPicPr>
      </xdr:nvPicPr>
      <xdr:blipFill>
        <a:blip xmlns:r="http://schemas.openxmlformats.org/officeDocument/2006/relationships" r:embed="rId2"/>
        <a:stretch>
          <a:fillRect/>
        </a:stretch>
      </xdr:blipFill>
      <xdr:spPr>
        <a:xfrm>
          <a:off x="4723638" y="1491095"/>
          <a:ext cx="419100" cy="462345"/>
        </a:xfrm>
        <a:prstGeom prst="rect">
          <a:avLst/>
        </a:prstGeom>
      </xdr:spPr>
    </xdr:pic>
    <xdr:clientData/>
  </xdr:oneCellAnchor>
  <xdr:oneCellAnchor>
    <xdr:from>
      <xdr:col>2</xdr:col>
      <xdr:colOff>287008</xdr:colOff>
      <xdr:row>3</xdr:row>
      <xdr:rowOff>9525</xdr:rowOff>
    </xdr:from>
    <xdr:ext cx="425450" cy="462345"/>
    <xdr:pic>
      <xdr:nvPicPr>
        <xdr:cNvPr id="28" name="Picture 25">
          <a:hlinkClick xmlns:r="http://schemas.openxmlformats.org/officeDocument/2006/relationships" r:id="rId7"/>
          <a:extLst>
            <a:ext uri="{FF2B5EF4-FFF2-40B4-BE49-F238E27FC236}">
              <a16:creationId xmlns:a16="http://schemas.microsoft.com/office/drawing/2014/main" id="{471389F9-9322-4DA4-B6EB-4508EF0DD2A7}"/>
            </a:ext>
          </a:extLst>
        </xdr:cNvPr>
        <xdr:cNvPicPr>
          <a:picLocks noChangeAspect="1"/>
        </xdr:cNvPicPr>
      </xdr:nvPicPr>
      <xdr:blipFill>
        <a:blip xmlns:r="http://schemas.openxmlformats.org/officeDocument/2006/relationships" r:embed="rId2"/>
        <a:stretch>
          <a:fillRect/>
        </a:stretch>
      </xdr:blipFill>
      <xdr:spPr>
        <a:xfrm>
          <a:off x="4720463" y="979343"/>
          <a:ext cx="425450" cy="462345"/>
        </a:xfrm>
        <a:prstGeom prst="rect">
          <a:avLst/>
        </a:prstGeom>
      </xdr:spPr>
    </xdr:pic>
    <xdr:clientData/>
  </xdr:oneCellAnchor>
  <xdr:twoCellAnchor editAs="oneCell">
    <xdr:from>
      <xdr:col>2</xdr:col>
      <xdr:colOff>290183</xdr:colOff>
      <xdr:row>29</xdr:row>
      <xdr:rowOff>28575</xdr:rowOff>
    </xdr:from>
    <xdr:to>
      <xdr:col>2</xdr:col>
      <xdr:colOff>705473</xdr:colOff>
      <xdr:row>29</xdr:row>
      <xdr:rowOff>478220</xdr:rowOff>
    </xdr:to>
    <xdr:pic>
      <xdr:nvPicPr>
        <xdr:cNvPr id="3" name="Picture 9">
          <a:hlinkClick xmlns:r="http://schemas.openxmlformats.org/officeDocument/2006/relationships" r:id="rId8"/>
          <a:extLst>
            <a:ext uri="{FF2B5EF4-FFF2-40B4-BE49-F238E27FC236}">
              <a16:creationId xmlns:a16="http://schemas.microsoft.com/office/drawing/2014/main" id="{A6243A61-31AA-44B8-BABF-EB1E8929B6F0}"/>
            </a:ext>
          </a:extLst>
        </xdr:cNvPr>
        <xdr:cNvPicPr>
          <a:picLocks noChangeAspect="1"/>
        </xdr:cNvPicPr>
      </xdr:nvPicPr>
      <xdr:blipFill>
        <a:blip xmlns:r="http://schemas.openxmlformats.org/officeDocument/2006/relationships" r:embed="rId2"/>
        <a:stretch>
          <a:fillRect/>
        </a:stretch>
      </xdr:blipFill>
      <xdr:spPr>
        <a:xfrm>
          <a:off x="4723638" y="14056302"/>
          <a:ext cx="419100" cy="457265"/>
        </a:xfrm>
        <a:prstGeom prst="rect">
          <a:avLst/>
        </a:prstGeom>
      </xdr:spPr>
    </xdr:pic>
    <xdr:clientData/>
  </xdr:twoCellAnchor>
  <xdr:twoCellAnchor editAs="oneCell">
    <xdr:from>
      <xdr:col>2</xdr:col>
      <xdr:colOff>290818</xdr:colOff>
      <xdr:row>30</xdr:row>
      <xdr:rowOff>19050</xdr:rowOff>
    </xdr:from>
    <xdr:to>
      <xdr:col>2</xdr:col>
      <xdr:colOff>704838</xdr:colOff>
      <xdr:row>30</xdr:row>
      <xdr:rowOff>478220</xdr:rowOff>
    </xdr:to>
    <xdr:pic>
      <xdr:nvPicPr>
        <xdr:cNvPr id="2" name="Picture 10">
          <a:hlinkClick xmlns:r="http://schemas.openxmlformats.org/officeDocument/2006/relationships" r:id="rId9"/>
          <a:extLst>
            <a:ext uri="{FF2B5EF4-FFF2-40B4-BE49-F238E27FC236}">
              <a16:creationId xmlns:a16="http://schemas.microsoft.com/office/drawing/2014/main" id="{6009C983-C6C6-46F4-9A66-AA880C637A6F}"/>
            </a:ext>
          </a:extLst>
        </xdr:cNvPr>
        <xdr:cNvPicPr>
          <a:picLocks noChangeAspect="1"/>
        </xdr:cNvPicPr>
      </xdr:nvPicPr>
      <xdr:blipFill>
        <a:blip xmlns:r="http://schemas.openxmlformats.org/officeDocument/2006/relationships" r:embed="rId2"/>
        <a:stretch>
          <a:fillRect/>
        </a:stretch>
      </xdr:blipFill>
      <xdr:spPr>
        <a:xfrm>
          <a:off x="4724273" y="14549005"/>
          <a:ext cx="417830" cy="455360"/>
        </a:xfrm>
        <a:prstGeom prst="rect">
          <a:avLst/>
        </a:prstGeom>
      </xdr:spPr>
    </xdr:pic>
    <xdr:clientData/>
  </xdr:twoCellAnchor>
  <xdr:twoCellAnchor editAs="oneCell">
    <xdr:from>
      <xdr:col>2</xdr:col>
      <xdr:colOff>271226</xdr:colOff>
      <xdr:row>9</xdr:row>
      <xdr:rowOff>7144</xdr:rowOff>
    </xdr:from>
    <xdr:to>
      <xdr:col>2</xdr:col>
      <xdr:colOff>686797</xdr:colOff>
      <xdr:row>9</xdr:row>
      <xdr:rowOff>441049</xdr:rowOff>
    </xdr:to>
    <xdr:pic>
      <xdr:nvPicPr>
        <xdr:cNvPr id="33" name="Picture 1">
          <a:hlinkClick xmlns:r="http://schemas.openxmlformats.org/officeDocument/2006/relationships" r:id="rId10"/>
          <a:extLst>
            <a:ext uri="{FF2B5EF4-FFF2-40B4-BE49-F238E27FC236}">
              <a16:creationId xmlns:a16="http://schemas.microsoft.com/office/drawing/2014/main" id="{230B0009-83C8-416E-BBA6-6AEB96E6277C}"/>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xdr:blipFill>
      <xdr:spPr>
        <a:xfrm>
          <a:off x="4709876" y="2493169"/>
          <a:ext cx="413666" cy="432000"/>
        </a:xfrm>
        <a:prstGeom prst="rect">
          <a:avLst/>
        </a:prstGeom>
        <a:solidFill>
          <a:srgbClr val="12AAFF"/>
        </a:solidFill>
      </xdr:spPr>
    </xdr:pic>
    <xdr:clientData/>
  </xdr:twoCellAnchor>
  <xdr:oneCellAnchor>
    <xdr:from>
      <xdr:col>2</xdr:col>
      <xdr:colOff>253871</xdr:colOff>
      <xdr:row>9</xdr:row>
      <xdr:rowOff>499621</xdr:rowOff>
    </xdr:from>
    <xdr:ext cx="491725" cy="511903"/>
    <xdr:pic>
      <xdr:nvPicPr>
        <xdr:cNvPr id="140" name="Picture 2">
          <a:hlinkClick xmlns:r="http://schemas.openxmlformats.org/officeDocument/2006/relationships" r:id="rId12"/>
          <a:extLst>
            <a:ext uri="{FF2B5EF4-FFF2-40B4-BE49-F238E27FC236}">
              <a16:creationId xmlns:a16="http://schemas.microsoft.com/office/drawing/2014/main" id="{ADABBAE1-C065-4202-BA7C-07CCCF6219A6}"/>
            </a:ext>
          </a:extLst>
        </xdr:cNvPr>
        <xdr:cNvPicPr>
          <a:picLocks noChangeAspect="1"/>
        </xdr:cNvPicPr>
      </xdr:nvPicPr>
      <xdr:blipFill>
        <a:blip xmlns:r="http://schemas.openxmlformats.org/officeDocument/2006/relationships" r:embed="rId13"/>
        <a:stretch>
          <a:fillRect/>
        </a:stretch>
      </xdr:blipFill>
      <xdr:spPr>
        <a:xfrm>
          <a:off x="4684357" y="2486264"/>
          <a:ext cx="491725" cy="513796"/>
        </a:xfrm>
        <a:prstGeom prst="rect">
          <a:avLst/>
        </a:prstGeom>
      </xdr:spPr>
    </xdr:pic>
    <xdr:clientData/>
  </xdr:oneCellAnchor>
  <xdr:twoCellAnchor editAs="oneCell">
    <xdr:from>
      <xdr:col>2</xdr:col>
      <xdr:colOff>215123</xdr:colOff>
      <xdr:row>10</xdr:row>
      <xdr:rowOff>0</xdr:rowOff>
    </xdr:from>
    <xdr:to>
      <xdr:col>2</xdr:col>
      <xdr:colOff>780533</xdr:colOff>
      <xdr:row>11</xdr:row>
      <xdr:rowOff>225</xdr:rowOff>
    </xdr:to>
    <xdr:pic>
      <xdr:nvPicPr>
        <xdr:cNvPr id="151" name="Picture 5">
          <a:hlinkClick xmlns:r="http://schemas.openxmlformats.org/officeDocument/2006/relationships" r:id="rId14"/>
          <a:extLst>
            <a:ext uri="{FF2B5EF4-FFF2-40B4-BE49-F238E27FC236}">
              <a16:creationId xmlns:a16="http://schemas.microsoft.com/office/drawing/2014/main" id="{D6A15C63-849D-46BC-87F5-7A408917E42D}"/>
            </a:ext>
          </a:extLst>
        </xdr:cNvPr>
        <xdr:cNvPicPr>
          <a:picLocks noChangeAspect="1"/>
        </xdr:cNvPicPr>
      </xdr:nvPicPr>
      <xdr:blipFill>
        <a:blip xmlns:r="http://schemas.openxmlformats.org/officeDocument/2006/relationships" r:embed="rId15"/>
        <a:stretch>
          <a:fillRect/>
        </a:stretch>
      </xdr:blipFill>
      <xdr:spPr>
        <a:xfrm>
          <a:off x="4645609" y="2975559"/>
          <a:ext cx="569220" cy="499646"/>
        </a:xfrm>
        <a:prstGeom prst="rect">
          <a:avLst/>
        </a:prstGeom>
      </xdr:spPr>
    </xdr:pic>
    <xdr:clientData/>
  </xdr:twoCellAnchor>
  <xdr:twoCellAnchor editAs="oneCell">
    <xdr:from>
      <xdr:col>2</xdr:col>
      <xdr:colOff>197066</xdr:colOff>
      <xdr:row>10</xdr:row>
      <xdr:rowOff>454410</xdr:rowOff>
    </xdr:from>
    <xdr:to>
      <xdr:col>2</xdr:col>
      <xdr:colOff>780611</xdr:colOff>
      <xdr:row>11</xdr:row>
      <xdr:rowOff>417585</xdr:rowOff>
    </xdr:to>
    <xdr:pic>
      <xdr:nvPicPr>
        <xdr:cNvPr id="36" name="Picture 8">
          <a:hlinkClick xmlns:r="http://schemas.openxmlformats.org/officeDocument/2006/relationships" r:id="rId16"/>
          <a:extLst>
            <a:ext uri="{FF2B5EF4-FFF2-40B4-BE49-F238E27FC236}">
              <a16:creationId xmlns:a16="http://schemas.microsoft.com/office/drawing/2014/main" id="{4C974DAA-C0C1-439E-95D8-54A3225396FA}"/>
            </a:ext>
          </a:extLst>
        </xdr:cNvPr>
        <xdr:cNvPicPr>
          <a:picLocks noChangeAspect="1"/>
        </xdr:cNvPicPr>
      </xdr:nvPicPr>
      <xdr:blipFill>
        <a:blip xmlns:r="http://schemas.openxmlformats.org/officeDocument/2006/relationships" r:embed="rId17"/>
        <a:stretch>
          <a:fillRect/>
        </a:stretch>
      </xdr:blipFill>
      <xdr:spPr>
        <a:xfrm>
          <a:off x="4635716" y="3445260"/>
          <a:ext cx="581640" cy="468000"/>
        </a:xfrm>
        <a:prstGeom prst="rect">
          <a:avLst/>
        </a:prstGeom>
      </xdr:spPr>
    </xdr:pic>
    <xdr:clientData/>
  </xdr:twoCellAnchor>
  <xdr:oneCellAnchor>
    <xdr:from>
      <xdr:col>2</xdr:col>
      <xdr:colOff>290183</xdr:colOff>
      <xdr:row>26</xdr:row>
      <xdr:rowOff>19050</xdr:rowOff>
    </xdr:from>
    <xdr:ext cx="419100" cy="468695"/>
    <xdr:pic>
      <xdr:nvPicPr>
        <xdr:cNvPr id="7" name="Picture 20">
          <a:hlinkClick xmlns:r="http://schemas.openxmlformats.org/officeDocument/2006/relationships" r:id="rId18"/>
          <a:extLst>
            <a:ext uri="{FF2B5EF4-FFF2-40B4-BE49-F238E27FC236}">
              <a16:creationId xmlns:a16="http://schemas.microsoft.com/office/drawing/2014/main" id="{63487160-9C89-4622-AD56-0933EB9D8DE7}"/>
            </a:ext>
          </a:extLst>
        </xdr:cNvPr>
        <xdr:cNvPicPr>
          <a:picLocks noChangeAspect="1"/>
        </xdr:cNvPicPr>
      </xdr:nvPicPr>
      <xdr:blipFill>
        <a:blip xmlns:r="http://schemas.openxmlformats.org/officeDocument/2006/relationships" r:embed="rId2"/>
        <a:stretch>
          <a:fillRect/>
        </a:stretch>
      </xdr:blipFill>
      <xdr:spPr>
        <a:xfrm>
          <a:off x="4723638" y="12540095"/>
          <a:ext cx="419100" cy="468695"/>
        </a:xfrm>
        <a:prstGeom prst="rect">
          <a:avLst/>
        </a:prstGeom>
      </xdr:spPr>
    </xdr:pic>
    <xdr:clientData/>
  </xdr:oneCellAnchor>
  <xdr:oneCellAnchor>
    <xdr:from>
      <xdr:col>2</xdr:col>
      <xdr:colOff>290183</xdr:colOff>
      <xdr:row>27</xdr:row>
      <xdr:rowOff>19050</xdr:rowOff>
    </xdr:from>
    <xdr:ext cx="419100" cy="468695"/>
    <xdr:pic>
      <xdr:nvPicPr>
        <xdr:cNvPr id="6" name="Picture 20">
          <a:hlinkClick xmlns:r="http://schemas.openxmlformats.org/officeDocument/2006/relationships" r:id="rId19"/>
          <a:extLst>
            <a:ext uri="{FF2B5EF4-FFF2-40B4-BE49-F238E27FC236}">
              <a16:creationId xmlns:a16="http://schemas.microsoft.com/office/drawing/2014/main" id="{6A03FED0-5BE7-4D62-81F3-9DFD3245AAE6}"/>
            </a:ext>
          </a:extLst>
        </xdr:cNvPr>
        <xdr:cNvPicPr>
          <a:picLocks noChangeAspect="1"/>
        </xdr:cNvPicPr>
      </xdr:nvPicPr>
      <xdr:blipFill>
        <a:blip xmlns:r="http://schemas.openxmlformats.org/officeDocument/2006/relationships" r:embed="rId2"/>
        <a:stretch>
          <a:fillRect/>
        </a:stretch>
      </xdr:blipFill>
      <xdr:spPr>
        <a:xfrm>
          <a:off x="4723638" y="13042323"/>
          <a:ext cx="419100" cy="468695"/>
        </a:xfrm>
        <a:prstGeom prst="rect">
          <a:avLst/>
        </a:prstGeom>
      </xdr:spPr>
    </xdr:pic>
    <xdr:clientData/>
  </xdr:oneCellAnchor>
  <xdr:twoCellAnchor editAs="oneCell">
    <xdr:from>
      <xdr:col>2</xdr:col>
      <xdr:colOff>290183</xdr:colOff>
      <xdr:row>18</xdr:row>
      <xdr:rowOff>392906</xdr:rowOff>
    </xdr:from>
    <xdr:to>
      <xdr:col>2</xdr:col>
      <xdr:colOff>705473</xdr:colOff>
      <xdr:row>19</xdr:row>
      <xdr:rowOff>363103</xdr:rowOff>
    </xdr:to>
    <xdr:pic>
      <xdr:nvPicPr>
        <xdr:cNvPr id="13" name="Picture 19">
          <a:hlinkClick xmlns:r="http://schemas.openxmlformats.org/officeDocument/2006/relationships" r:id="rId20"/>
          <a:extLst>
            <a:ext uri="{FF2B5EF4-FFF2-40B4-BE49-F238E27FC236}">
              <a16:creationId xmlns:a16="http://schemas.microsoft.com/office/drawing/2014/main" id="{81EDC639-FD08-447E-986A-E6CB7DBC9A93}"/>
            </a:ext>
          </a:extLst>
        </xdr:cNvPr>
        <xdr:cNvPicPr>
          <a:picLocks noChangeAspect="1"/>
        </xdr:cNvPicPr>
      </xdr:nvPicPr>
      <xdr:blipFill>
        <a:blip xmlns:r="http://schemas.openxmlformats.org/officeDocument/2006/relationships" r:embed="rId2"/>
        <a:stretch>
          <a:fillRect/>
        </a:stretch>
      </xdr:blipFill>
      <xdr:spPr>
        <a:xfrm>
          <a:off x="4723638" y="8896133"/>
          <a:ext cx="419100" cy="471213"/>
        </a:xfrm>
        <a:prstGeom prst="rect">
          <a:avLst/>
        </a:prstGeom>
      </xdr:spPr>
    </xdr:pic>
    <xdr:clientData/>
  </xdr:twoCellAnchor>
  <xdr:oneCellAnchor>
    <xdr:from>
      <xdr:col>2</xdr:col>
      <xdr:colOff>286056</xdr:colOff>
      <xdr:row>7</xdr:row>
      <xdr:rowOff>19050</xdr:rowOff>
    </xdr:from>
    <xdr:ext cx="427355" cy="459170"/>
    <xdr:pic>
      <xdr:nvPicPr>
        <xdr:cNvPr id="34" name="Picture 17">
          <a:hlinkClick xmlns:r="http://schemas.openxmlformats.org/officeDocument/2006/relationships" r:id="rId21"/>
          <a:extLst>
            <a:ext uri="{FF2B5EF4-FFF2-40B4-BE49-F238E27FC236}">
              <a16:creationId xmlns:a16="http://schemas.microsoft.com/office/drawing/2014/main" id="{13F9FE02-CD12-49CA-843E-136E4CF881AA}"/>
            </a:ext>
          </a:extLst>
        </xdr:cNvPr>
        <xdr:cNvPicPr>
          <a:picLocks noChangeAspect="1"/>
        </xdr:cNvPicPr>
      </xdr:nvPicPr>
      <xdr:blipFill>
        <a:blip xmlns:r="http://schemas.openxmlformats.org/officeDocument/2006/relationships" r:embed="rId2"/>
        <a:stretch>
          <a:fillRect/>
        </a:stretch>
      </xdr:blipFill>
      <xdr:spPr>
        <a:xfrm>
          <a:off x="4719511" y="5006686"/>
          <a:ext cx="427355" cy="459170"/>
        </a:xfrm>
        <a:prstGeom prst="rect">
          <a:avLst/>
        </a:prstGeom>
      </xdr:spPr>
    </xdr:pic>
    <xdr:clientData/>
  </xdr:oneCellAnchor>
  <xdr:twoCellAnchor editAs="oneCell">
    <xdr:from>
      <xdr:col>2</xdr:col>
      <xdr:colOff>320272</xdr:colOff>
      <xdr:row>16</xdr:row>
      <xdr:rowOff>476250</xdr:rowOff>
    </xdr:from>
    <xdr:to>
      <xdr:col>2</xdr:col>
      <xdr:colOff>683004</xdr:colOff>
      <xdr:row>17</xdr:row>
      <xdr:rowOff>307389</xdr:rowOff>
    </xdr:to>
    <xdr:pic>
      <xdr:nvPicPr>
        <xdr:cNvPr id="14" name="Graphic 267">
          <a:hlinkClick xmlns:r="http://schemas.openxmlformats.org/officeDocument/2006/relationships" r:id="rId22"/>
          <a:extLst>
            <a:ext uri="{FF2B5EF4-FFF2-40B4-BE49-F238E27FC236}">
              <a16:creationId xmlns:a16="http://schemas.microsoft.com/office/drawing/2014/main" id="{40E14647-1A7A-F86F-CBAA-583A9021963D}"/>
            </a:ext>
          </a:extLst>
        </xdr:cNvPr>
        <xdr:cNvPicPr>
          <a:picLocks noChangeAspect="1"/>
        </xdr:cNvPicPr>
      </xdr:nvPicPr>
      <xdr:blipFill>
        <a:blip xmlns:r="http://schemas.openxmlformats.org/officeDocument/2006/relationships" r:embed="rId23">
          <a:extLst>
            <a:ext uri="{96DAC541-7B7A-43D3-8B79-37D633B846F1}">
              <asvg:svgBlip xmlns:asvg="http://schemas.microsoft.com/office/drawing/2016/SVG/main" r:embed="rId24"/>
            </a:ext>
          </a:extLst>
        </a:blip>
        <a:stretch>
          <a:fillRect/>
        </a:stretch>
      </xdr:blipFill>
      <xdr:spPr>
        <a:xfrm>
          <a:off x="4753727" y="7975023"/>
          <a:ext cx="358922" cy="339774"/>
        </a:xfrm>
        <a:prstGeom prst="rect">
          <a:avLst/>
        </a:prstGeom>
      </xdr:spPr>
    </xdr:pic>
    <xdr:clientData/>
  </xdr:twoCellAnchor>
  <xdr:twoCellAnchor editAs="oneCell">
    <xdr:from>
      <xdr:col>2</xdr:col>
      <xdr:colOff>275677</xdr:colOff>
      <xdr:row>17</xdr:row>
      <xdr:rowOff>337038</xdr:rowOff>
    </xdr:from>
    <xdr:to>
      <xdr:col>2</xdr:col>
      <xdr:colOff>725694</xdr:colOff>
      <xdr:row>18</xdr:row>
      <xdr:rowOff>286627</xdr:rowOff>
    </xdr:to>
    <xdr:pic>
      <xdr:nvPicPr>
        <xdr:cNvPr id="15" name="Graphic 82">
          <a:hlinkClick xmlns:r="http://schemas.openxmlformats.org/officeDocument/2006/relationships" r:id="rId25"/>
          <a:extLst>
            <a:ext uri="{FF2B5EF4-FFF2-40B4-BE49-F238E27FC236}">
              <a16:creationId xmlns:a16="http://schemas.microsoft.com/office/drawing/2014/main" id="{CE279EB9-8DB5-2749-0B22-532F475A94D3}"/>
            </a:ext>
          </a:extLst>
        </xdr:cNvPr>
        <xdr:cNvPicPr>
          <a:picLocks noChangeAspect="1"/>
        </xdr:cNvPicPr>
      </xdr:nvPicPr>
      <xdr:blipFill>
        <a:blip xmlns:r="http://schemas.openxmlformats.org/officeDocument/2006/relationships" r:embed="rId26">
          <a:extLst>
            <a:ext uri="{96DAC541-7B7A-43D3-8B79-37D633B846F1}">
              <asvg:svgBlip xmlns:asvg="http://schemas.microsoft.com/office/drawing/2016/SVG/main" r:embed="rId27"/>
            </a:ext>
          </a:extLst>
        </a:blip>
        <a:stretch>
          <a:fillRect/>
        </a:stretch>
      </xdr:blipFill>
      <xdr:spPr>
        <a:xfrm>
          <a:off x="4709132" y="8338038"/>
          <a:ext cx="448112" cy="448698"/>
        </a:xfrm>
        <a:prstGeom prst="rect">
          <a:avLst/>
        </a:prstGeom>
      </xdr:spPr>
    </xdr:pic>
    <xdr:clientData/>
  </xdr:twoCellAnchor>
  <xdr:twoCellAnchor editAs="oneCell">
    <xdr:from>
      <xdr:col>2</xdr:col>
      <xdr:colOff>320272</xdr:colOff>
      <xdr:row>23</xdr:row>
      <xdr:rowOff>32056</xdr:rowOff>
    </xdr:from>
    <xdr:to>
      <xdr:col>2</xdr:col>
      <xdr:colOff>683004</xdr:colOff>
      <xdr:row>23</xdr:row>
      <xdr:rowOff>364015</xdr:rowOff>
    </xdr:to>
    <xdr:pic>
      <xdr:nvPicPr>
        <xdr:cNvPr id="10" name="Graphic 267">
          <a:hlinkClick xmlns:r="http://schemas.openxmlformats.org/officeDocument/2006/relationships" r:id="rId28"/>
          <a:extLst>
            <a:ext uri="{FF2B5EF4-FFF2-40B4-BE49-F238E27FC236}">
              <a16:creationId xmlns:a16="http://schemas.microsoft.com/office/drawing/2014/main" id="{FB5DA272-E891-4996-8952-90CDBA724282}"/>
            </a:ext>
          </a:extLst>
        </xdr:cNvPr>
        <xdr:cNvPicPr>
          <a:picLocks noChangeAspect="1"/>
        </xdr:cNvPicPr>
      </xdr:nvPicPr>
      <xdr:blipFill>
        <a:blip xmlns:r="http://schemas.openxmlformats.org/officeDocument/2006/relationships" r:embed="rId23">
          <a:extLst>
            <a:ext uri="{96DAC541-7B7A-43D3-8B79-37D633B846F1}">
              <asvg:svgBlip xmlns:asvg="http://schemas.microsoft.com/office/drawing/2016/SVG/main" r:embed="rId29"/>
            </a:ext>
          </a:extLst>
        </a:blip>
        <a:stretch>
          <a:fillRect/>
        </a:stretch>
      </xdr:blipFill>
      <xdr:spPr>
        <a:xfrm>
          <a:off x="4753727" y="11046420"/>
          <a:ext cx="358922" cy="339579"/>
        </a:xfrm>
        <a:prstGeom prst="rect">
          <a:avLst/>
        </a:prstGeom>
      </xdr:spPr>
    </xdr:pic>
    <xdr:clientData/>
  </xdr:twoCellAnchor>
  <xdr:twoCellAnchor editAs="oneCell">
    <xdr:from>
      <xdr:col>2</xdr:col>
      <xdr:colOff>275677</xdr:colOff>
      <xdr:row>23</xdr:row>
      <xdr:rowOff>432289</xdr:rowOff>
    </xdr:from>
    <xdr:to>
      <xdr:col>2</xdr:col>
      <xdr:colOff>725694</xdr:colOff>
      <xdr:row>24</xdr:row>
      <xdr:rowOff>364732</xdr:rowOff>
    </xdr:to>
    <xdr:pic>
      <xdr:nvPicPr>
        <xdr:cNvPr id="9" name="Graphic 82">
          <a:hlinkClick xmlns:r="http://schemas.openxmlformats.org/officeDocument/2006/relationships" r:id="rId30"/>
          <a:extLst>
            <a:ext uri="{FF2B5EF4-FFF2-40B4-BE49-F238E27FC236}">
              <a16:creationId xmlns:a16="http://schemas.microsoft.com/office/drawing/2014/main" id="{90DDB059-88BD-4E51-A9A3-828D5119F75B}"/>
            </a:ext>
          </a:extLst>
        </xdr:cNvPr>
        <xdr:cNvPicPr>
          <a:picLocks noChangeAspect="1"/>
        </xdr:cNvPicPr>
      </xdr:nvPicPr>
      <xdr:blipFill>
        <a:blip xmlns:r="http://schemas.openxmlformats.org/officeDocument/2006/relationships" r:embed="rId26">
          <a:extLst>
            <a:ext uri="{96DAC541-7B7A-43D3-8B79-37D633B846F1}">
              <asvg:svgBlip xmlns:asvg="http://schemas.microsoft.com/office/drawing/2016/SVG/main" r:embed="rId31"/>
            </a:ext>
          </a:extLst>
        </a:blip>
        <a:stretch>
          <a:fillRect/>
        </a:stretch>
      </xdr:blipFill>
      <xdr:spPr>
        <a:xfrm>
          <a:off x="4709132" y="11446653"/>
          <a:ext cx="448112" cy="433458"/>
        </a:xfrm>
        <a:prstGeom prst="rect">
          <a:avLst/>
        </a:prstGeom>
      </xdr:spPr>
    </xdr:pic>
    <xdr:clientData/>
  </xdr:twoCellAnchor>
  <xdr:twoCellAnchor editAs="oneCell">
    <xdr:from>
      <xdr:col>2</xdr:col>
      <xdr:colOff>353195</xdr:colOff>
      <xdr:row>19</xdr:row>
      <xdr:rowOff>490903</xdr:rowOff>
    </xdr:from>
    <xdr:to>
      <xdr:col>2</xdr:col>
      <xdr:colOff>648177</xdr:colOff>
      <xdr:row>20</xdr:row>
      <xdr:rowOff>435971</xdr:rowOff>
    </xdr:to>
    <xdr:pic>
      <xdr:nvPicPr>
        <xdr:cNvPr id="12" name="Picture 22" descr="Icon&#10;&#10;Description automatically generated">
          <a:hlinkClick xmlns:r="http://schemas.openxmlformats.org/officeDocument/2006/relationships" r:id="rId32"/>
          <a:extLst>
            <a:ext uri="{FF2B5EF4-FFF2-40B4-BE49-F238E27FC236}">
              <a16:creationId xmlns:a16="http://schemas.microsoft.com/office/drawing/2014/main" id="{DEE1DCDD-7CE9-34A7-B8B6-17587CC438A4}"/>
            </a:ext>
          </a:extLst>
        </xdr:cNvPr>
        <xdr:cNvPicPr>
          <a:picLocks noChangeAspect="1"/>
        </xdr:cNvPicPr>
      </xdr:nvPicPr>
      <xdr:blipFill>
        <a:blip xmlns:r="http://schemas.openxmlformats.org/officeDocument/2006/relationships" r:embed="rId33" cstate="print">
          <a:extLst>
            <a:ext uri="{BEBA8EAE-BF5A-486C-A8C5-ECC9F3942E4B}">
              <a14:imgProps xmlns:a14="http://schemas.microsoft.com/office/drawing/2010/main">
                <a14:imgLayer r:embed="rId34">
                  <a14:imgEffect>
                    <a14:colorTemperature colorTemp="11200"/>
                  </a14:imgEffect>
                  <a14:imgEffect>
                    <a14:brightnessContrast bright="-40000" contrast="20000"/>
                  </a14:imgEffect>
                </a14:imgLayer>
              </a14:imgProps>
            </a:ext>
            <a:ext uri="{28A0092B-C50C-407E-A947-70E740481C1C}">
              <a14:useLocalDpi xmlns:a14="http://schemas.microsoft.com/office/drawing/2010/main" val="0"/>
            </a:ext>
          </a:extLst>
        </a:blip>
        <a:stretch>
          <a:fillRect/>
        </a:stretch>
      </xdr:blipFill>
      <xdr:spPr>
        <a:xfrm>
          <a:off x="4786650" y="9496358"/>
          <a:ext cx="293077" cy="451798"/>
        </a:xfrm>
        <a:prstGeom prst="rect">
          <a:avLst/>
        </a:prstGeom>
      </xdr:spPr>
    </xdr:pic>
    <xdr:clientData/>
  </xdr:twoCellAnchor>
  <xdr:twoCellAnchor editAs="oneCell">
    <xdr:from>
      <xdr:col>2</xdr:col>
      <xdr:colOff>353195</xdr:colOff>
      <xdr:row>24</xdr:row>
      <xdr:rowOff>460130</xdr:rowOff>
    </xdr:from>
    <xdr:to>
      <xdr:col>2</xdr:col>
      <xdr:colOff>648177</xdr:colOff>
      <xdr:row>25</xdr:row>
      <xdr:rowOff>410917</xdr:rowOff>
    </xdr:to>
    <xdr:pic>
      <xdr:nvPicPr>
        <xdr:cNvPr id="8" name="Picture 23" descr="Icon&#10;&#10;Description automatically generated">
          <a:hlinkClick xmlns:r="http://schemas.openxmlformats.org/officeDocument/2006/relationships" r:id="rId35"/>
          <a:extLst>
            <a:ext uri="{FF2B5EF4-FFF2-40B4-BE49-F238E27FC236}">
              <a16:creationId xmlns:a16="http://schemas.microsoft.com/office/drawing/2014/main" id="{3BD20724-1A4C-4DED-9FA6-5768A97EAE3F}"/>
            </a:ext>
          </a:extLst>
        </xdr:cNvPr>
        <xdr:cNvPicPr>
          <a:picLocks noChangeAspect="1"/>
        </xdr:cNvPicPr>
      </xdr:nvPicPr>
      <xdr:blipFill>
        <a:blip xmlns:r="http://schemas.openxmlformats.org/officeDocument/2006/relationships" r:embed="rId36" cstate="print">
          <a:extLst>
            <a:ext uri="{BEBA8EAE-BF5A-486C-A8C5-ECC9F3942E4B}">
              <a14:imgProps xmlns:a14="http://schemas.microsoft.com/office/drawing/2010/main">
                <a14:imgLayer r:embed="rId37">
                  <a14:imgEffect>
                    <a14:colorTemperature colorTemp="11200"/>
                  </a14:imgEffect>
                  <a14:imgEffect>
                    <a14:brightnessContrast bright="-40000" contrast="20000"/>
                  </a14:imgEffect>
                </a14:imgLayer>
              </a14:imgProps>
            </a:ext>
            <a:ext uri="{28A0092B-C50C-407E-A947-70E740481C1C}">
              <a14:useLocalDpi xmlns:a14="http://schemas.microsoft.com/office/drawing/2010/main" val="0"/>
            </a:ext>
          </a:extLst>
        </a:blip>
        <a:stretch>
          <a:fillRect/>
        </a:stretch>
      </xdr:blipFill>
      <xdr:spPr>
        <a:xfrm>
          <a:off x="4786650" y="11976721"/>
          <a:ext cx="293077" cy="459421"/>
        </a:xfrm>
        <a:prstGeom prst="rect">
          <a:avLst/>
        </a:prstGeom>
      </xdr:spPr>
    </xdr:pic>
    <xdr:clientData/>
  </xdr:twoCellAnchor>
  <xdr:oneCellAnchor>
    <xdr:from>
      <xdr:col>2</xdr:col>
      <xdr:colOff>231011</xdr:colOff>
      <xdr:row>7</xdr:row>
      <xdr:rowOff>408181</xdr:rowOff>
    </xdr:from>
    <xdr:ext cx="491725" cy="511903"/>
    <xdr:pic>
      <xdr:nvPicPr>
        <xdr:cNvPr id="31" name="Picture 2">
          <a:hlinkClick xmlns:r="http://schemas.openxmlformats.org/officeDocument/2006/relationships" r:id="rId38"/>
          <a:extLst>
            <a:ext uri="{FF2B5EF4-FFF2-40B4-BE49-F238E27FC236}">
              <a16:creationId xmlns:a16="http://schemas.microsoft.com/office/drawing/2014/main" id="{5F929235-80E2-4728-95A5-724BCD6199AA}"/>
            </a:ext>
          </a:extLst>
        </xdr:cNvPr>
        <xdr:cNvPicPr>
          <a:picLocks noChangeAspect="1"/>
        </xdr:cNvPicPr>
      </xdr:nvPicPr>
      <xdr:blipFill>
        <a:blip xmlns:r="http://schemas.openxmlformats.org/officeDocument/2006/relationships" r:embed="rId13"/>
        <a:stretch>
          <a:fillRect/>
        </a:stretch>
      </xdr:blipFill>
      <xdr:spPr>
        <a:xfrm>
          <a:off x="4795391" y="2869441"/>
          <a:ext cx="491725" cy="511903"/>
        </a:xfrm>
        <a:prstGeom prst="rect">
          <a:avLst/>
        </a:prstGeom>
      </xdr:spPr>
    </xdr:pic>
    <xdr:clientData/>
  </xdr:oneCellAnchor>
  <xdr:twoCellAnchor editAs="oneCell">
    <xdr:from>
      <xdr:col>2</xdr:col>
      <xdr:colOff>233565</xdr:colOff>
      <xdr:row>15</xdr:row>
      <xdr:rowOff>488673</xdr:rowOff>
    </xdr:from>
    <xdr:to>
      <xdr:col>2</xdr:col>
      <xdr:colOff>771617</xdr:colOff>
      <xdr:row>16</xdr:row>
      <xdr:rowOff>325309</xdr:rowOff>
    </xdr:to>
    <xdr:pic>
      <xdr:nvPicPr>
        <xdr:cNvPr id="16" name="Graphic 11">
          <a:hlinkClick xmlns:r="http://schemas.openxmlformats.org/officeDocument/2006/relationships" r:id="rId39"/>
          <a:extLst>
            <a:ext uri="{FF2B5EF4-FFF2-40B4-BE49-F238E27FC236}">
              <a16:creationId xmlns:a16="http://schemas.microsoft.com/office/drawing/2014/main" id="{7C91D550-C3F8-0812-8A52-20C6602638C1}"/>
            </a:ext>
          </a:extLst>
        </xdr:cNvPr>
        <xdr:cNvPicPr>
          <a:picLocks noChangeAspect="1"/>
        </xdr:cNvPicPr>
      </xdr:nvPicPr>
      <xdr:blipFill>
        <a:blip xmlns:r="http://schemas.openxmlformats.org/officeDocument/2006/relationships" r:embed="rId40">
          <a:extLst>
            <a:ext uri="{96DAC541-7B7A-43D3-8B79-37D633B846F1}">
              <asvg:svgBlip xmlns:asvg="http://schemas.microsoft.com/office/drawing/2016/SVG/main" r:embed="rId41"/>
            </a:ext>
          </a:extLst>
        </a:blip>
        <a:stretch>
          <a:fillRect/>
        </a:stretch>
      </xdr:blipFill>
      <xdr:spPr>
        <a:xfrm>
          <a:off x="4667020" y="7485218"/>
          <a:ext cx="532337" cy="335747"/>
        </a:xfrm>
        <a:prstGeom prst="rect">
          <a:avLst/>
        </a:prstGeom>
      </xdr:spPr>
    </xdr:pic>
    <xdr:clientData/>
  </xdr:twoCellAnchor>
  <xdr:twoCellAnchor editAs="oneCell">
    <xdr:from>
      <xdr:col>2</xdr:col>
      <xdr:colOff>233565</xdr:colOff>
      <xdr:row>22</xdr:row>
      <xdr:rowOff>82826</xdr:rowOff>
    </xdr:from>
    <xdr:to>
      <xdr:col>2</xdr:col>
      <xdr:colOff>771617</xdr:colOff>
      <xdr:row>22</xdr:row>
      <xdr:rowOff>435776</xdr:rowOff>
    </xdr:to>
    <xdr:pic>
      <xdr:nvPicPr>
        <xdr:cNvPr id="11" name="Graphic 11">
          <a:hlinkClick xmlns:r="http://schemas.openxmlformats.org/officeDocument/2006/relationships" r:id="rId42"/>
          <a:extLst>
            <a:ext uri="{FF2B5EF4-FFF2-40B4-BE49-F238E27FC236}">
              <a16:creationId xmlns:a16="http://schemas.microsoft.com/office/drawing/2014/main" id="{B47634E4-922F-43A1-8605-46A27E09E1C9}"/>
            </a:ext>
          </a:extLst>
        </xdr:cNvPr>
        <xdr:cNvPicPr>
          <a:picLocks noChangeAspect="1"/>
        </xdr:cNvPicPr>
      </xdr:nvPicPr>
      <xdr:blipFill>
        <a:blip xmlns:r="http://schemas.openxmlformats.org/officeDocument/2006/relationships" r:embed="rId40">
          <a:extLst>
            <a:ext uri="{96DAC541-7B7A-43D3-8B79-37D633B846F1}">
              <asvg:svgBlip xmlns:asvg="http://schemas.microsoft.com/office/drawing/2016/SVG/main" r:embed="rId43"/>
            </a:ext>
          </a:extLst>
        </a:blip>
        <a:stretch>
          <a:fillRect/>
        </a:stretch>
      </xdr:blipFill>
      <xdr:spPr>
        <a:xfrm>
          <a:off x="4667020" y="10594962"/>
          <a:ext cx="532337" cy="345330"/>
        </a:xfrm>
        <a:prstGeom prst="rect">
          <a:avLst/>
        </a:prstGeom>
      </xdr:spPr>
    </xdr:pic>
    <xdr:clientData/>
  </xdr:twoCellAnchor>
  <xdr:oneCellAnchor>
    <xdr:from>
      <xdr:col>2</xdr:col>
      <xdr:colOff>286056</xdr:colOff>
      <xdr:row>7</xdr:row>
      <xdr:rowOff>0</xdr:rowOff>
    </xdr:from>
    <xdr:ext cx="427355" cy="459170"/>
    <xdr:pic>
      <xdr:nvPicPr>
        <xdr:cNvPr id="30" name="Picture 17">
          <a:hlinkClick xmlns:r="http://schemas.openxmlformats.org/officeDocument/2006/relationships" r:id="rId44"/>
          <a:extLst>
            <a:ext uri="{FF2B5EF4-FFF2-40B4-BE49-F238E27FC236}">
              <a16:creationId xmlns:a16="http://schemas.microsoft.com/office/drawing/2014/main" id="{4F6D7054-92D4-4F1C-B26F-24A5CE23C49E}"/>
            </a:ext>
          </a:extLst>
        </xdr:cNvPr>
        <xdr:cNvPicPr>
          <a:picLocks noChangeAspect="1"/>
        </xdr:cNvPicPr>
      </xdr:nvPicPr>
      <xdr:blipFill>
        <a:blip xmlns:r="http://schemas.openxmlformats.org/officeDocument/2006/relationships" r:embed="rId2"/>
        <a:stretch>
          <a:fillRect/>
        </a:stretch>
      </xdr:blipFill>
      <xdr:spPr>
        <a:xfrm>
          <a:off x="4719511" y="4504459"/>
          <a:ext cx="427355" cy="459170"/>
        </a:xfrm>
        <a:prstGeom prst="rect">
          <a:avLst/>
        </a:prstGeom>
      </xdr:spPr>
    </xdr:pic>
    <xdr:clientData/>
  </xdr:oneCellAnchor>
  <xdr:oneCellAnchor>
    <xdr:from>
      <xdr:col>2</xdr:col>
      <xdr:colOff>286056</xdr:colOff>
      <xdr:row>7</xdr:row>
      <xdr:rowOff>0</xdr:rowOff>
    </xdr:from>
    <xdr:ext cx="427355" cy="459170"/>
    <xdr:pic>
      <xdr:nvPicPr>
        <xdr:cNvPr id="32" name="Picture 17">
          <a:hlinkClick xmlns:r="http://schemas.openxmlformats.org/officeDocument/2006/relationships" r:id="rId21"/>
          <a:extLst>
            <a:ext uri="{FF2B5EF4-FFF2-40B4-BE49-F238E27FC236}">
              <a16:creationId xmlns:a16="http://schemas.microsoft.com/office/drawing/2014/main" id="{2F4808F2-8CD2-46D1-A13C-FADC7543D391}"/>
            </a:ext>
          </a:extLst>
        </xdr:cNvPr>
        <xdr:cNvPicPr>
          <a:picLocks noChangeAspect="1"/>
        </xdr:cNvPicPr>
      </xdr:nvPicPr>
      <xdr:blipFill>
        <a:blip xmlns:r="http://schemas.openxmlformats.org/officeDocument/2006/relationships" r:embed="rId2"/>
        <a:stretch>
          <a:fillRect/>
        </a:stretch>
      </xdr:blipFill>
      <xdr:spPr>
        <a:xfrm>
          <a:off x="4719511" y="4002232"/>
          <a:ext cx="427355" cy="459170"/>
        </a:xfrm>
        <a:prstGeom prst="rect">
          <a:avLst/>
        </a:prstGeom>
      </xdr:spPr>
    </xdr:pic>
    <xdr:clientData/>
  </xdr:oneCellAnchor>
  <xdr:oneCellAnchor>
    <xdr:from>
      <xdr:col>2</xdr:col>
      <xdr:colOff>280146</xdr:colOff>
      <xdr:row>5</xdr:row>
      <xdr:rowOff>0</xdr:rowOff>
    </xdr:from>
    <xdr:ext cx="425450" cy="468695"/>
    <xdr:pic>
      <xdr:nvPicPr>
        <xdr:cNvPr id="5" name="Picture 21">
          <a:hlinkClick xmlns:r="http://schemas.openxmlformats.org/officeDocument/2006/relationships" r:id="rId45"/>
          <a:extLst>
            <a:ext uri="{FF2B5EF4-FFF2-40B4-BE49-F238E27FC236}">
              <a16:creationId xmlns:a16="http://schemas.microsoft.com/office/drawing/2014/main" id="{B8824E8D-32AD-4C0C-8991-961BB7B2AC82}"/>
            </a:ext>
          </a:extLst>
        </xdr:cNvPr>
        <xdr:cNvPicPr>
          <a:picLocks noChangeAspect="1"/>
        </xdr:cNvPicPr>
      </xdr:nvPicPr>
      <xdr:blipFill>
        <a:blip xmlns:r="http://schemas.openxmlformats.org/officeDocument/2006/relationships" r:embed="rId2"/>
        <a:stretch>
          <a:fillRect/>
        </a:stretch>
      </xdr:blipFill>
      <xdr:spPr>
        <a:xfrm>
          <a:off x="4717675" y="1972235"/>
          <a:ext cx="425450" cy="468695"/>
        </a:xfrm>
        <a:prstGeom prst="rect">
          <a:avLst/>
        </a:prstGeom>
      </xdr:spPr>
    </xdr:pic>
    <xdr:clientData/>
  </xdr:oneCellAnchor>
  <xdr:oneCellAnchor>
    <xdr:from>
      <xdr:col>2</xdr:col>
      <xdr:colOff>286056</xdr:colOff>
      <xdr:row>6</xdr:row>
      <xdr:rowOff>19050</xdr:rowOff>
    </xdr:from>
    <xdr:ext cx="427355" cy="459170"/>
    <xdr:pic>
      <xdr:nvPicPr>
        <xdr:cNvPr id="20" name="Picture 17">
          <a:hlinkClick xmlns:r="http://schemas.openxmlformats.org/officeDocument/2006/relationships" r:id="rId21"/>
          <a:extLst>
            <a:ext uri="{FF2B5EF4-FFF2-40B4-BE49-F238E27FC236}">
              <a16:creationId xmlns:a16="http://schemas.microsoft.com/office/drawing/2014/main" id="{039EDFC1-62AD-45A4-A3F5-9BA3F334504B}"/>
            </a:ext>
          </a:extLst>
        </xdr:cNvPr>
        <xdr:cNvPicPr>
          <a:picLocks noChangeAspect="1"/>
        </xdr:cNvPicPr>
      </xdr:nvPicPr>
      <xdr:blipFill>
        <a:blip xmlns:r="http://schemas.openxmlformats.org/officeDocument/2006/relationships" r:embed="rId2"/>
        <a:stretch>
          <a:fillRect/>
        </a:stretch>
      </xdr:blipFill>
      <xdr:spPr>
        <a:xfrm>
          <a:off x="4854246" y="2984799"/>
          <a:ext cx="427355" cy="459170"/>
        </a:xfrm>
        <a:prstGeom prst="rect">
          <a:avLst/>
        </a:prstGeom>
      </xdr:spPr>
    </xdr:pic>
    <xdr:clientData/>
  </xdr:oneCellAnchor>
  <xdr:oneCellAnchor>
    <xdr:from>
      <xdr:col>2</xdr:col>
      <xdr:colOff>286056</xdr:colOff>
      <xdr:row>6</xdr:row>
      <xdr:rowOff>0</xdr:rowOff>
    </xdr:from>
    <xdr:ext cx="427355" cy="459170"/>
    <xdr:pic>
      <xdr:nvPicPr>
        <xdr:cNvPr id="24" name="Picture 17">
          <a:hlinkClick xmlns:r="http://schemas.openxmlformats.org/officeDocument/2006/relationships" r:id="rId44"/>
          <a:extLst>
            <a:ext uri="{FF2B5EF4-FFF2-40B4-BE49-F238E27FC236}">
              <a16:creationId xmlns:a16="http://schemas.microsoft.com/office/drawing/2014/main" id="{5F21189B-59FD-4A15-9C4F-4338A17DA5AC}"/>
            </a:ext>
          </a:extLst>
        </xdr:cNvPr>
        <xdr:cNvPicPr>
          <a:picLocks noChangeAspect="1"/>
        </xdr:cNvPicPr>
      </xdr:nvPicPr>
      <xdr:blipFill>
        <a:blip xmlns:r="http://schemas.openxmlformats.org/officeDocument/2006/relationships" r:embed="rId2"/>
        <a:stretch>
          <a:fillRect/>
        </a:stretch>
      </xdr:blipFill>
      <xdr:spPr>
        <a:xfrm>
          <a:off x="4854246" y="2969559"/>
          <a:ext cx="427355" cy="459170"/>
        </a:xfrm>
        <a:prstGeom prst="rect">
          <a:avLst/>
        </a:prstGeom>
      </xdr:spPr>
    </xdr:pic>
    <xdr:clientData/>
  </xdr:oneCellAnchor>
  <xdr:oneCellAnchor>
    <xdr:from>
      <xdr:col>2</xdr:col>
      <xdr:colOff>286056</xdr:colOff>
      <xdr:row>6</xdr:row>
      <xdr:rowOff>0</xdr:rowOff>
    </xdr:from>
    <xdr:ext cx="427355" cy="459170"/>
    <xdr:pic>
      <xdr:nvPicPr>
        <xdr:cNvPr id="35" name="Picture 17">
          <a:hlinkClick xmlns:r="http://schemas.openxmlformats.org/officeDocument/2006/relationships" r:id="rId46"/>
          <a:extLst>
            <a:ext uri="{FF2B5EF4-FFF2-40B4-BE49-F238E27FC236}">
              <a16:creationId xmlns:a16="http://schemas.microsoft.com/office/drawing/2014/main" id="{AD971F01-C9E4-4422-9D53-4D173A69DAD6}"/>
            </a:ext>
          </a:extLst>
        </xdr:cNvPr>
        <xdr:cNvPicPr>
          <a:picLocks noChangeAspect="1"/>
        </xdr:cNvPicPr>
      </xdr:nvPicPr>
      <xdr:blipFill>
        <a:blip xmlns:r="http://schemas.openxmlformats.org/officeDocument/2006/relationships" r:embed="rId2"/>
        <a:stretch>
          <a:fillRect/>
        </a:stretch>
      </xdr:blipFill>
      <xdr:spPr>
        <a:xfrm>
          <a:off x="4854246" y="2969559"/>
          <a:ext cx="427355" cy="45917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2CE634C7-22D6-4B3D-BFEB-5AF858ADA4CC}"/>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57149</xdr:colOff>
      <xdr:row>151</xdr:row>
      <xdr:rowOff>133350</xdr:rowOff>
    </xdr:from>
    <xdr:to>
      <xdr:col>0</xdr:col>
      <xdr:colOff>474749</xdr:colOff>
      <xdr:row>154</xdr:row>
      <xdr:rowOff>130395</xdr:rowOff>
    </xdr:to>
    <xdr:pic>
      <xdr:nvPicPr>
        <xdr:cNvPr id="4" name="Picture 3">
          <a:hlinkClick xmlns:r="http://schemas.openxmlformats.org/officeDocument/2006/relationships" r:id="rId1"/>
          <a:extLst>
            <a:ext uri="{FF2B5EF4-FFF2-40B4-BE49-F238E27FC236}">
              <a16:creationId xmlns:a16="http://schemas.microsoft.com/office/drawing/2014/main" id="{E6C0B0D4-4001-4AB0-B4F6-76B7B38B1A9B}"/>
            </a:ext>
          </a:extLst>
        </xdr:cNvPr>
        <xdr:cNvPicPr>
          <a:picLocks noChangeAspect="1"/>
        </xdr:cNvPicPr>
      </xdr:nvPicPr>
      <xdr:blipFill>
        <a:blip xmlns:r="http://schemas.openxmlformats.org/officeDocument/2006/relationships" r:embed="rId2"/>
        <a:stretch>
          <a:fillRect/>
        </a:stretch>
      </xdr:blipFill>
      <xdr:spPr>
        <a:xfrm>
          <a:off x="57149" y="29422725"/>
          <a:ext cx="417600" cy="515205"/>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7920179F-07C6-409A-A6C1-95EADF955128}"/>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476950</xdr:rowOff>
    </xdr:to>
    <xdr:pic>
      <xdr:nvPicPr>
        <xdr:cNvPr id="2" name="Picture 1">
          <a:hlinkClick xmlns:r="http://schemas.openxmlformats.org/officeDocument/2006/relationships" r:id="rId1"/>
          <a:extLst>
            <a:ext uri="{FF2B5EF4-FFF2-40B4-BE49-F238E27FC236}">
              <a16:creationId xmlns:a16="http://schemas.microsoft.com/office/drawing/2014/main" id="{8EDB82BF-3EDE-4C10-A57B-83BFE68C9A2A}"/>
            </a:ext>
          </a:extLst>
        </xdr:cNvPr>
        <xdr:cNvPicPr>
          <a:picLocks noChangeAspect="1"/>
        </xdr:cNvPicPr>
      </xdr:nvPicPr>
      <xdr:blipFill>
        <a:blip xmlns:r="http://schemas.openxmlformats.org/officeDocument/2006/relationships" r:embed="rId2"/>
        <a:stretch>
          <a:fillRect/>
        </a:stretch>
      </xdr:blipFill>
      <xdr:spPr>
        <a:xfrm>
          <a:off x="38100" y="0"/>
          <a:ext cx="419100" cy="460440"/>
        </a:xfrm>
        <a:prstGeom prst="rect">
          <a:avLst/>
        </a:prstGeom>
      </xdr:spPr>
    </xdr:pic>
    <xdr:clientData/>
  </xdr:twoCellAnchor>
  <xdr:twoCellAnchor editAs="oneCell">
    <xdr:from>
      <xdr:col>0</xdr:col>
      <xdr:colOff>38101</xdr:colOff>
      <xdr:row>0</xdr:row>
      <xdr:rowOff>0</xdr:rowOff>
    </xdr:from>
    <xdr:to>
      <xdr:col>0</xdr:col>
      <xdr:colOff>436745</xdr:colOff>
      <xdr:row>0</xdr:row>
      <xdr:rowOff>460800</xdr:rowOff>
    </xdr:to>
    <xdr:pic>
      <xdr:nvPicPr>
        <xdr:cNvPr id="3" name="Picture 2">
          <a:hlinkClick xmlns:r="http://schemas.openxmlformats.org/officeDocument/2006/relationships" r:id="rId1"/>
          <a:extLst>
            <a:ext uri="{FF2B5EF4-FFF2-40B4-BE49-F238E27FC236}">
              <a16:creationId xmlns:a16="http://schemas.microsoft.com/office/drawing/2014/main" id="{F0417CBE-0E4C-4750-BEE7-088A0DF0D309}"/>
            </a:ext>
          </a:extLst>
        </xdr:cNvPr>
        <xdr:cNvPicPr>
          <a:picLocks noChangeAspect="1"/>
        </xdr:cNvPicPr>
      </xdr:nvPicPr>
      <xdr:blipFill>
        <a:blip xmlns:r="http://schemas.openxmlformats.org/officeDocument/2006/relationships" r:embed="rId2"/>
        <a:stretch>
          <a:fillRect/>
        </a:stretch>
      </xdr:blipFill>
      <xdr:spPr>
        <a:xfrm>
          <a:off x="38101" y="0"/>
          <a:ext cx="408169" cy="460800"/>
        </a:xfrm>
        <a:prstGeom prst="rect">
          <a:avLst/>
        </a:prstGeom>
      </xdr:spPr>
    </xdr:pic>
    <xdr:clientData/>
  </xdr:twoCellAnchor>
  <xdr:twoCellAnchor editAs="oneCell">
    <xdr:from>
      <xdr:col>0</xdr:col>
      <xdr:colOff>66675</xdr:colOff>
      <xdr:row>66</xdr:row>
      <xdr:rowOff>171450</xdr:rowOff>
    </xdr:from>
    <xdr:to>
      <xdr:col>0</xdr:col>
      <xdr:colOff>474750</xdr:colOff>
      <xdr:row>69</xdr:row>
      <xdr:rowOff>136110</xdr:rowOff>
    </xdr:to>
    <xdr:pic>
      <xdr:nvPicPr>
        <xdr:cNvPr id="5" name="Picture 4">
          <a:hlinkClick xmlns:r="http://schemas.openxmlformats.org/officeDocument/2006/relationships" r:id="rId1"/>
          <a:extLst>
            <a:ext uri="{FF2B5EF4-FFF2-40B4-BE49-F238E27FC236}">
              <a16:creationId xmlns:a16="http://schemas.microsoft.com/office/drawing/2014/main" id="{8B64F2A2-277F-4DAB-AA3C-0766632C08BB}"/>
            </a:ext>
          </a:extLst>
        </xdr:cNvPr>
        <xdr:cNvPicPr>
          <a:picLocks noChangeAspect="1"/>
        </xdr:cNvPicPr>
      </xdr:nvPicPr>
      <xdr:blipFill>
        <a:blip xmlns:r="http://schemas.openxmlformats.org/officeDocument/2006/relationships" r:embed="rId2"/>
        <a:stretch>
          <a:fillRect/>
        </a:stretch>
      </xdr:blipFill>
      <xdr:spPr>
        <a:xfrm>
          <a:off x="66675" y="13182600"/>
          <a:ext cx="417600" cy="5152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460440</xdr:rowOff>
    </xdr:to>
    <xdr:pic>
      <xdr:nvPicPr>
        <xdr:cNvPr id="2" name="Picture 1">
          <a:hlinkClick xmlns:r="http://schemas.openxmlformats.org/officeDocument/2006/relationships" r:id="rId1"/>
          <a:extLst>
            <a:ext uri="{FF2B5EF4-FFF2-40B4-BE49-F238E27FC236}">
              <a16:creationId xmlns:a16="http://schemas.microsoft.com/office/drawing/2014/main" id="{5B179A92-D255-4EA6-915D-9EBA86A12D74}"/>
            </a:ext>
          </a:extLst>
        </xdr:cNvPr>
        <xdr:cNvPicPr>
          <a:picLocks noChangeAspect="1"/>
        </xdr:cNvPicPr>
      </xdr:nvPicPr>
      <xdr:blipFill>
        <a:blip xmlns:r="http://schemas.openxmlformats.org/officeDocument/2006/relationships" r:embed="rId2"/>
        <a:stretch>
          <a:fillRect/>
        </a:stretch>
      </xdr:blipFill>
      <xdr:spPr>
        <a:xfrm>
          <a:off x="38100" y="0"/>
          <a:ext cx="419100" cy="460440"/>
        </a:xfrm>
        <a:prstGeom prst="rect">
          <a:avLst/>
        </a:prstGeom>
      </xdr:spPr>
    </xdr:pic>
    <xdr:clientData/>
  </xdr:twoCellAnchor>
  <xdr:twoCellAnchor editAs="oneCell">
    <xdr:from>
      <xdr:col>0</xdr:col>
      <xdr:colOff>76200</xdr:colOff>
      <xdr:row>32</xdr:row>
      <xdr:rowOff>15240</xdr:rowOff>
    </xdr:from>
    <xdr:to>
      <xdr:col>0</xdr:col>
      <xdr:colOff>475800</xdr:colOff>
      <xdr:row>34</xdr:row>
      <xdr:rowOff>174188</xdr:rowOff>
    </xdr:to>
    <xdr:pic>
      <xdr:nvPicPr>
        <xdr:cNvPr id="3" name="Picture 2">
          <a:hlinkClick xmlns:r="http://schemas.openxmlformats.org/officeDocument/2006/relationships" r:id="rId1"/>
          <a:extLst>
            <a:ext uri="{FF2B5EF4-FFF2-40B4-BE49-F238E27FC236}">
              <a16:creationId xmlns:a16="http://schemas.microsoft.com/office/drawing/2014/main" id="{6C4451FF-579F-454E-92CD-541531AD8FF9}"/>
            </a:ext>
          </a:extLst>
        </xdr:cNvPr>
        <xdr:cNvPicPr>
          <a:picLocks noChangeAspect="1"/>
        </xdr:cNvPicPr>
      </xdr:nvPicPr>
      <xdr:blipFill>
        <a:blip xmlns:r="http://schemas.openxmlformats.org/officeDocument/2006/relationships" r:embed="rId2"/>
        <a:stretch>
          <a:fillRect/>
        </a:stretch>
      </xdr:blipFill>
      <xdr:spPr>
        <a:xfrm>
          <a:off x="76200" y="6435090"/>
          <a:ext cx="399600" cy="5132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38101</xdr:colOff>
      <xdr:row>0</xdr:row>
      <xdr:rowOff>0</xdr:rowOff>
    </xdr:from>
    <xdr:to>
      <xdr:col>0</xdr:col>
      <xdr:colOff>435446</xdr:colOff>
      <xdr:row>0</xdr:row>
      <xdr:rowOff>460800</xdr:rowOff>
    </xdr:to>
    <xdr:pic>
      <xdr:nvPicPr>
        <xdr:cNvPr id="2" name="Picture 1">
          <a:hlinkClick xmlns:r="http://schemas.openxmlformats.org/officeDocument/2006/relationships" r:id="rId1"/>
          <a:extLst>
            <a:ext uri="{FF2B5EF4-FFF2-40B4-BE49-F238E27FC236}">
              <a16:creationId xmlns:a16="http://schemas.microsoft.com/office/drawing/2014/main" id="{D4E616DD-FAD7-4FD1-9343-B6A186A9D5B7}"/>
            </a:ext>
          </a:extLst>
        </xdr:cNvPr>
        <xdr:cNvPicPr>
          <a:picLocks noChangeAspect="1"/>
        </xdr:cNvPicPr>
      </xdr:nvPicPr>
      <xdr:blipFill>
        <a:blip xmlns:r="http://schemas.openxmlformats.org/officeDocument/2006/relationships" r:embed="rId2"/>
        <a:stretch>
          <a:fillRect/>
        </a:stretch>
      </xdr:blipFill>
      <xdr:spPr>
        <a:xfrm>
          <a:off x="38101" y="0"/>
          <a:ext cx="404965" cy="460800"/>
        </a:xfrm>
        <a:prstGeom prst="rect">
          <a:avLst/>
        </a:prstGeom>
      </xdr:spPr>
    </xdr:pic>
    <xdr:clientData/>
  </xdr:twoCellAnchor>
  <xdr:twoCellAnchor editAs="oneCell">
    <xdr:from>
      <xdr:col>0</xdr:col>
      <xdr:colOff>56030</xdr:colOff>
      <xdr:row>49</xdr:row>
      <xdr:rowOff>168088</xdr:rowOff>
    </xdr:from>
    <xdr:to>
      <xdr:col>0</xdr:col>
      <xdr:colOff>473630</xdr:colOff>
      <xdr:row>52</xdr:row>
      <xdr:rowOff>111793</xdr:rowOff>
    </xdr:to>
    <xdr:pic>
      <xdr:nvPicPr>
        <xdr:cNvPr id="4" name="Picture 3">
          <a:hlinkClick xmlns:r="http://schemas.openxmlformats.org/officeDocument/2006/relationships" r:id="rId1"/>
          <a:extLst>
            <a:ext uri="{FF2B5EF4-FFF2-40B4-BE49-F238E27FC236}">
              <a16:creationId xmlns:a16="http://schemas.microsoft.com/office/drawing/2014/main" id="{A99B383C-6E2B-4060-9130-1675F12883D5}"/>
            </a:ext>
          </a:extLst>
        </xdr:cNvPr>
        <xdr:cNvPicPr>
          <a:picLocks noChangeAspect="1"/>
        </xdr:cNvPicPr>
      </xdr:nvPicPr>
      <xdr:blipFill>
        <a:blip xmlns:r="http://schemas.openxmlformats.org/officeDocument/2006/relationships" r:embed="rId2"/>
        <a:stretch>
          <a:fillRect/>
        </a:stretch>
      </xdr:blipFill>
      <xdr:spPr>
        <a:xfrm>
          <a:off x="56030" y="10130117"/>
          <a:ext cx="417600" cy="5152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74082"/>
    <xdr:pic>
      <xdr:nvPicPr>
        <xdr:cNvPr id="2" name="Picture 1">
          <a:hlinkClick xmlns:r="http://schemas.openxmlformats.org/officeDocument/2006/relationships" r:id="rId1"/>
          <a:extLst>
            <a:ext uri="{FF2B5EF4-FFF2-40B4-BE49-F238E27FC236}">
              <a16:creationId xmlns:a16="http://schemas.microsoft.com/office/drawing/2014/main" id="{69022036-A297-45DC-977D-A2633889022B}"/>
            </a:ext>
          </a:extLst>
        </xdr:cNvPr>
        <xdr:cNvPicPr>
          <a:picLocks noChangeAspect="1"/>
        </xdr:cNvPicPr>
      </xdr:nvPicPr>
      <xdr:blipFill>
        <a:blip xmlns:r="http://schemas.openxmlformats.org/officeDocument/2006/relationships" r:embed="rId2"/>
        <a:stretch>
          <a:fillRect/>
        </a:stretch>
      </xdr:blipFill>
      <xdr:spPr>
        <a:xfrm>
          <a:off x="38100" y="0"/>
          <a:ext cx="419100" cy="474082"/>
        </a:xfrm>
        <a:prstGeom prst="rect">
          <a:avLst/>
        </a:prstGeom>
      </xdr:spPr>
    </xdr:pic>
    <xdr:clientData/>
  </xdr:oneCellAnchor>
  <xdr:oneCellAnchor>
    <xdr:from>
      <xdr:col>0</xdr:col>
      <xdr:colOff>114300</xdr:colOff>
      <xdr:row>49</xdr:row>
      <xdr:rowOff>0</xdr:rowOff>
    </xdr:from>
    <xdr:ext cx="401692" cy="531205"/>
    <xdr:pic>
      <xdr:nvPicPr>
        <xdr:cNvPr id="3" name="Picture 2">
          <a:hlinkClick xmlns:r="http://schemas.openxmlformats.org/officeDocument/2006/relationships" r:id="rId1"/>
          <a:extLst>
            <a:ext uri="{FF2B5EF4-FFF2-40B4-BE49-F238E27FC236}">
              <a16:creationId xmlns:a16="http://schemas.microsoft.com/office/drawing/2014/main" id="{626D32D6-40EC-478C-8597-C1454EF14EE5}"/>
            </a:ext>
          </a:extLst>
        </xdr:cNvPr>
        <xdr:cNvPicPr>
          <a:picLocks noChangeAspect="1"/>
        </xdr:cNvPicPr>
      </xdr:nvPicPr>
      <xdr:blipFill>
        <a:blip xmlns:r="http://schemas.openxmlformats.org/officeDocument/2006/relationships" r:embed="rId2"/>
        <a:stretch>
          <a:fillRect/>
        </a:stretch>
      </xdr:blipFill>
      <xdr:spPr>
        <a:xfrm>
          <a:off x="114300" y="8686800"/>
          <a:ext cx="401692" cy="53120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1</xdr:rowOff>
    </xdr:from>
    <xdr:to>
      <xdr:col>0</xdr:col>
      <xdr:colOff>440611</xdr:colOff>
      <xdr:row>0</xdr:row>
      <xdr:rowOff>460801</xdr:rowOff>
    </xdr:to>
    <xdr:pic>
      <xdr:nvPicPr>
        <xdr:cNvPr id="2" name="Picture 1">
          <a:hlinkClick xmlns:r="http://schemas.openxmlformats.org/officeDocument/2006/relationships" r:id="rId1"/>
          <a:extLst>
            <a:ext uri="{FF2B5EF4-FFF2-40B4-BE49-F238E27FC236}">
              <a16:creationId xmlns:a16="http://schemas.microsoft.com/office/drawing/2014/main" id="{AF4938D2-A20E-4AD7-BC4B-F8E62DDC7F09}"/>
            </a:ext>
          </a:extLst>
        </xdr:cNvPr>
        <xdr:cNvPicPr>
          <a:picLocks noChangeAspect="1"/>
        </xdr:cNvPicPr>
      </xdr:nvPicPr>
      <xdr:blipFill>
        <a:blip xmlns:r="http://schemas.openxmlformats.org/officeDocument/2006/relationships" r:embed="rId2"/>
        <a:stretch>
          <a:fillRect/>
        </a:stretch>
      </xdr:blipFill>
      <xdr:spPr>
        <a:xfrm>
          <a:off x="38100" y="1"/>
          <a:ext cx="408226" cy="460800"/>
        </a:xfrm>
        <a:prstGeom prst="rect">
          <a:avLst/>
        </a:prstGeom>
      </xdr:spPr>
    </xdr:pic>
    <xdr:clientData/>
  </xdr:twoCellAnchor>
  <xdr:twoCellAnchor editAs="oneCell">
    <xdr:from>
      <xdr:col>0</xdr:col>
      <xdr:colOff>42333</xdr:colOff>
      <xdr:row>60</xdr:row>
      <xdr:rowOff>127000</xdr:rowOff>
    </xdr:from>
    <xdr:to>
      <xdr:col>0</xdr:col>
      <xdr:colOff>459933</xdr:colOff>
      <xdr:row>63</xdr:row>
      <xdr:rowOff>94835</xdr:rowOff>
    </xdr:to>
    <xdr:pic>
      <xdr:nvPicPr>
        <xdr:cNvPr id="5" name="Picture 4">
          <a:hlinkClick xmlns:r="http://schemas.openxmlformats.org/officeDocument/2006/relationships" r:id="rId1"/>
          <a:extLst>
            <a:ext uri="{FF2B5EF4-FFF2-40B4-BE49-F238E27FC236}">
              <a16:creationId xmlns:a16="http://schemas.microsoft.com/office/drawing/2014/main" id="{CF10589B-3AE7-4F11-8714-3144CFC9CC38}"/>
            </a:ext>
          </a:extLst>
        </xdr:cNvPr>
        <xdr:cNvPicPr>
          <a:picLocks noChangeAspect="1"/>
        </xdr:cNvPicPr>
      </xdr:nvPicPr>
      <xdr:blipFill>
        <a:blip xmlns:r="http://schemas.openxmlformats.org/officeDocument/2006/relationships" r:embed="rId2"/>
        <a:stretch>
          <a:fillRect/>
        </a:stretch>
      </xdr:blipFill>
      <xdr:spPr>
        <a:xfrm>
          <a:off x="42333" y="11578167"/>
          <a:ext cx="417600" cy="5152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0</xdr:row>
      <xdr:rowOff>1</xdr:rowOff>
    </xdr:from>
    <xdr:to>
      <xdr:col>0</xdr:col>
      <xdr:colOff>455700</xdr:colOff>
      <xdr:row>0</xdr:row>
      <xdr:rowOff>477710</xdr:rowOff>
    </xdr:to>
    <xdr:pic>
      <xdr:nvPicPr>
        <xdr:cNvPr id="2" name="Picture 1">
          <a:hlinkClick xmlns:r="http://schemas.openxmlformats.org/officeDocument/2006/relationships" r:id="rId1"/>
          <a:extLst>
            <a:ext uri="{FF2B5EF4-FFF2-40B4-BE49-F238E27FC236}">
              <a16:creationId xmlns:a16="http://schemas.microsoft.com/office/drawing/2014/main" id="{F35846D4-5E5D-4318-8789-8DCCBF8A228C}"/>
            </a:ext>
          </a:extLst>
        </xdr:cNvPr>
        <xdr:cNvPicPr>
          <a:picLocks noChangeAspect="1"/>
        </xdr:cNvPicPr>
      </xdr:nvPicPr>
      <xdr:blipFill>
        <a:blip xmlns:r="http://schemas.openxmlformats.org/officeDocument/2006/relationships" r:embed="rId2"/>
        <a:stretch>
          <a:fillRect/>
        </a:stretch>
      </xdr:blipFill>
      <xdr:spPr>
        <a:xfrm>
          <a:off x="38100" y="1"/>
          <a:ext cx="417600" cy="477709"/>
        </a:xfrm>
        <a:prstGeom prst="rect">
          <a:avLst/>
        </a:prstGeom>
      </xdr:spPr>
    </xdr:pic>
    <xdr:clientData/>
  </xdr:twoCellAnchor>
  <xdr:twoCellAnchor editAs="oneCell">
    <xdr:from>
      <xdr:col>0</xdr:col>
      <xdr:colOff>97155</xdr:colOff>
      <xdr:row>62</xdr:row>
      <xdr:rowOff>0</xdr:rowOff>
    </xdr:from>
    <xdr:to>
      <xdr:col>0</xdr:col>
      <xdr:colOff>479797</xdr:colOff>
      <xdr:row>64</xdr:row>
      <xdr:rowOff>93233</xdr:rowOff>
    </xdr:to>
    <xdr:pic>
      <xdr:nvPicPr>
        <xdr:cNvPr id="3" name="Picture 2">
          <a:hlinkClick xmlns:r="http://schemas.openxmlformats.org/officeDocument/2006/relationships" r:id="rId1"/>
          <a:extLst>
            <a:ext uri="{FF2B5EF4-FFF2-40B4-BE49-F238E27FC236}">
              <a16:creationId xmlns:a16="http://schemas.microsoft.com/office/drawing/2014/main" id="{075C9991-E558-42A1-B877-E2F04222C07E}"/>
            </a:ext>
          </a:extLst>
        </xdr:cNvPr>
        <xdr:cNvPicPr>
          <a:picLocks noChangeAspect="1"/>
        </xdr:cNvPicPr>
      </xdr:nvPicPr>
      <xdr:blipFill>
        <a:blip xmlns:r="http://schemas.openxmlformats.org/officeDocument/2006/relationships" r:embed="rId2"/>
        <a:stretch>
          <a:fillRect/>
        </a:stretch>
      </xdr:blipFill>
      <xdr:spPr>
        <a:xfrm>
          <a:off x="97155" y="11766176"/>
          <a:ext cx="382642" cy="45944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455700</xdr:colOff>
      <xdr:row>0</xdr:row>
      <xdr:rowOff>478934</xdr:rowOff>
    </xdr:to>
    <xdr:pic>
      <xdr:nvPicPr>
        <xdr:cNvPr id="2" name="Picture 1">
          <a:hlinkClick xmlns:r="http://schemas.openxmlformats.org/officeDocument/2006/relationships" r:id="rId1"/>
          <a:extLst>
            <a:ext uri="{FF2B5EF4-FFF2-40B4-BE49-F238E27FC236}">
              <a16:creationId xmlns:a16="http://schemas.microsoft.com/office/drawing/2014/main" id="{3C410B37-D35A-404F-86A9-7748C7346172}"/>
            </a:ext>
          </a:extLst>
        </xdr:cNvPr>
        <xdr:cNvPicPr>
          <a:picLocks noChangeAspect="1"/>
        </xdr:cNvPicPr>
      </xdr:nvPicPr>
      <xdr:blipFill>
        <a:blip xmlns:r="http://schemas.openxmlformats.org/officeDocument/2006/relationships" r:embed="rId2"/>
        <a:stretch>
          <a:fillRect/>
        </a:stretch>
      </xdr:blipFill>
      <xdr:spPr>
        <a:xfrm>
          <a:off x="38100" y="0"/>
          <a:ext cx="417600" cy="490364"/>
        </a:xfrm>
        <a:prstGeom prst="rect">
          <a:avLst/>
        </a:prstGeom>
      </xdr:spPr>
    </xdr:pic>
    <xdr:clientData/>
  </xdr:twoCellAnchor>
  <xdr:twoCellAnchor editAs="oneCell">
    <xdr:from>
      <xdr:col>0</xdr:col>
      <xdr:colOff>100965</xdr:colOff>
      <xdr:row>78</xdr:row>
      <xdr:rowOff>152400</xdr:rowOff>
    </xdr:from>
    <xdr:to>
      <xdr:col>0</xdr:col>
      <xdr:colOff>515992</xdr:colOff>
      <xdr:row>81</xdr:row>
      <xdr:rowOff>136870</xdr:rowOff>
    </xdr:to>
    <xdr:pic>
      <xdr:nvPicPr>
        <xdr:cNvPr id="3" name="Picture 2">
          <a:hlinkClick xmlns:r="http://schemas.openxmlformats.org/officeDocument/2006/relationships" r:id="rId1"/>
          <a:extLst>
            <a:ext uri="{FF2B5EF4-FFF2-40B4-BE49-F238E27FC236}">
              <a16:creationId xmlns:a16="http://schemas.microsoft.com/office/drawing/2014/main" id="{DC1E3DEA-70B5-4E79-8617-5F272C7969C4}"/>
            </a:ext>
          </a:extLst>
        </xdr:cNvPr>
        <xdr:cNvPicPr>
          <a:picLocks noChangeAspect="1"/>
        </xdr:cNvPicPr>
      </xdr:nvPicPr>
      <xdr:blipFill>
        <a:blip xmlns:r="http://schemas.openxmlformats.org/officeDocument/2006/relationships" r:embed="rId2"/>
        <a:stretch>
          <a:fillRect/>
        </a:stretch>
      </xdr:blipFill>
      <xdr:spPr>
        <a:xfrm>
          <a:off x="100965" y="15468600"/>
          <a:ext cx="401692" cy="5350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492125</xdr:rowOff>
    </xdr:to>
    <xdr:pic>
      <xdr:nvPicPr>
        <xdr:cNvPr id="2" name="Picture 1">
          <a:hlinkClick xmlns:r="http://schemas.openxmlformats.org/officeDocument/2006/relationships" r:id="rId1"/>
          <a:extLst>
            <a:ext uri="{FF2B5EF4-FFF2-40B4-BE49-F238E27FC236}">
              <a16:creationId xmlns:a16="http://schemas.microsoft.com/office/drawing/2014/main" id="{D30022C0-B4F0-4993-97EC-76E762D73795}"/>
            </a:ext>
          </a:extLst>
        </xdr:cNvPr>
        <xdr:cNvPicPr>
          <a:picLocks noChangeAspect="1"/>
        </xdr:cNvPicPr>
      </xdr:nvPicPr>
      <xdr:blipFill>
        <a:blip xmlns:r="http://schemas.openxmlformats.org/officeDocument/2006/relationships" r:embed="rId2"/>
        <a:stretch>
          <a:fillRect/>
        </a:stretch>
      </xdr:blipFill>
      <xdr:spPr>
        <a:xfrm>
          <a:off x="38100" y="0"/>
          <a:ext cx="419100" cy="492125"/>
        </a:xfrm>
        <a:prstGeom prst="rect">
          <a:avLst/>
        </a:prstGeom>
      </xdr:spPr>
    </xdr:pic>
    <xdr:clientData/>
  </xdr:twoCellAnchor>
  <xdr:twoCellAnchor editAs="oneCell">
    <xdr:from>
      <xdr:col>0</xdr:col>
      <xdr:colOff>114300</xdr:colOff>
      <xdr:row>42</xdr:row>
      <xdr:rowOff>171450</xdr:rowOff>
    </xdr:from>
    <xdr:to>
      <xdr:col>0</xdr:col>
      <xdr:colOff>512182</xdr:colOff>
      <xdr:row>45</xdr:row>
      <xdr:rowOff>150205</xdr:rowOff>
    </xdr:to>
    <xdr:pic>
      <xdr:nvPicPr>
        <xdr:cNvPr id="3" name="Picture 2">
          <a:hlinkClick xmlns:r="http://schemas.openxmlformats.org/officeDocument/2006/relationships" r:id="rId1"/>
          <a:extLst>
            <a:ext uri="{FF2B5EF4-FFF2-40B4-BE49-F238E27FC236}">
              <a16:creationId xmlns:a16="http://schemas.microsoft.com/office/drawing/2014/main" id="{8959D106-457C-4CBB-9699-4C792BAB3012}"/>
            </a:ext>
          </a:extLst>
        </xdr:cNvPr>
        <xdr:cNvPicPr>
          <a:picLocks noChangeAspect="1"/>
        </xdr:cNvPicPr>
      </xdr:nvPicPr>
      <xdr:blipFill>
        <a:blip xmlns:r="http://schemas.openxmlformats.org/officeDocument/2006/relationships" r:embed="rId2"/>
        <a:stretch>
          <a:fillRect/>
        </a:stretch>
      </xdr:blipFill>
      <xdr:spPr>
        <a:xfrm>
          <a:off x="114300" y="9686925"/>
          <a:ext cx="397882" cy="5216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479424</xdr:rowOff>
    </xdr:to>
    <xdr:pic>
      <xdr:nvPicPr>
        <xdr:cNvPr id="2" name="Picture 1">
          <a:hlinkClick xmlns:r="http://schemas.openxmlformats.org/officeDocument/2006/relationships" r:id="rId1"/>
          <a:extLst>
            <a:ext uri="{FF2B5EF4-FFF2-40B4-BE49-F238E27FC236}">
              <a16:creationId xmlns:a16="http://schemas.microsoft.com/office/drawing/2014/main" id="{7EC56197-BE10-4BE6-8906-56787F7F1928}"/>
            </a:ext>
          </a:extLst>
        </xdr:cNvPr>
        <xdr:cNvPicPr>
          <a:picLocks noChangeAspect="1"/>
        </xdr:cNvPicPr>
      </xdr:nvPicPr>
      <xdr:blipFill>
        <a:blip xmlns:r="http://schemas.openxmlformats.org/officeDocument/2006/relationships" r:embed="rId2"/>
        <a:stretch>
          <a:fillRect/>
        </a:stretch>
      </xdr:blipFill>
      <xdr:spPr>
        <a:xfrm>
          <a:off x="38100" y="0"/>
          <a:ext cx="419100" cy="461009"/>
        </a:xfrm>
        <a:prstGeom prst="rect">
          <a:avLst/>
        </a:prstGeom>
      </xdr:spPr>
    </xdr:pic>
    <xdr:clientData/>
  </xdr:twoCellAnchor>
  <xdr:twoCellAnchor editAs="oneCell">
    <xdr:from>
      <xdr:col>0</xdr:col>
      <xdr:colOff>95250</xdr:colOff>
      <xdr:row>50</xdr:row>
      <xdr:rowOff>19050</xdr:rowOff>
    </xdr:from>
    <xdr:to>
      <xdr:col>0</xdr:col>
      <xdr:colOff>493132</xdr:colOff>
      <xdr:row>52</xdr:row>
      <xdr:rowOff>174970</xdr:rowOff>
    </xdr:to>
    <xdr:pic>
      <xdr:nvPicPr>
        <xdr:cNvPr id="3" name="Picture 2">
          <a:hlinkClick xmlns:r="http://schemas.openxmlformats.org/officeDocument/2006/relationships" r:id="rId1"/>
          <a:extLst>
            <a:ext uri="{FF2B5EF4-FFF2-40B4-BE49-F238E27FC236}">
              <a16:creationId xmlns:a16="http://schemas.microsoft.com/office/drawing/2014/main" id="{2D21ABFA-D4CD-4A5B-93D2-C08CB0A76E7A}"/>
            </a:ext>
          </a:extLst>
        </xdr:cNvPr>
        <xdr:cNvPicPr>
          <a:picLocks noChangeAspect="1"/>
        </xdr:cNvPicPr>
      </xdr:nvPicPr>
      <xdr:blipFill>
        <a:blip xmlns:r="http://schemas.openxmlformats.org/officeDocument/2006/relationships" r:embed="rId2"/>
        <a:stretch>
          <a:fillRect/>
        </a:stretch>
      </xdr:blipFill>
      <xdr:spPr>
        <a:xfrm>
          <a:off x="95250" y="9715500"/>
          <a:ext cx="397882" cy="521680"/>
        </a:xfrm>
        <a:prstGeom prst="rect">
          <a:avLst/>
        </a:prstGeom>
      </xdr:spPr>
    </xdr:pic>
    <xdr:clientData/>
  </xdr:twoCellAnchor>
  <xdr:twoCellAnchor editAs="oneCell">
    <xdr:from>
      <xdr:col>0</xdr:col>
      <xdr:colOff>95250</xdr:colOff>
      <xdr:row>50</xdr:row>
      <xdr:rowOff>0</xdr:rowOff>
    </xdr:from>
    <xdr:to>
      <xdr:col>0</xdr:col>
      <xdr:colOff>498450</xdr:colOff>
      <xdr:row>52</xdr:row>
      <xdr:rowOff>168690</xdr:rowOff>
    </xdr:to>
    <xdr:pic>
      <xdr:nvPicPr>
        <xdr:cNvPr id="4" name="Picture 3">
          <a:hlinkClick xmlns:r="http://schemas.openxmlformats.org/officeDocument/2006/relationships" r:id="rId1"/>
          <a:extLst>
            <a:ext uri="{FF2B5EF4-FFF2-40B4-BE49-F238E27FC236}">
              <a16:creationId xmlns:a16="http://schemas.microsoft.com/office/drawing/2014/main" id="{F767D5C1-326B-4108-B8F3-9CF0E4398425}"/>
            </a:ext>
          </a:extLst>
        </xdr:cNvPr>
        <xdr:cNvPicPr>
          <a:picLocks noChangeAspect="1"/>
        </xdr:cNvPicPr>
      </xdr:nvPicPr>
      <xdr:blipFill>
        <a:blip xmlns:r="http://schemas.openxmlformats.org/officeDocument/2006/relationships" r:embed="rId2"/>
        <a:stretch>
          <a:fillRect/>
        </a:stretch>
      </xdr:blipFill>
      <xdr:spPr>
        <a:xfrm>
          <a:off x="95250" y="9614647"/>
          <a:ext cx="403200" cy="53489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0</xdr:col>
      <xdr:colOff>478790</xdr:colOff>
      <xdr:row>0</xdr:row>
      <xdr:rowOff>499109</xdr:rowOff>
    </xdr:to>
    <xdr:pic>
      <xdr:nvPicPr>
        <xdr:cNvPr id="2" name="Picture 1">
          <a:hlinkClick xmlns:r="http://schemas.openxmlformats.org/officeDocument/2006/relationships" r:id="rId1"/>
          <a:extLst>
            <a:ext uri="{FF2B5EF4-FFF2-40B4-BE49-F238E27FC236}">
              <a16:creationId xmlns:a16="http://schemas.microsoft.com/office/drawing/2014/main" id="{5031418F-EFAE-430E-A688-EA18958796E8}"/>
            </a:ext>
          </a:extLst>
        </xdr:cNvPr>
        <xdr:cNvPicPr>
          <a:picLocks noChangeAspect="1"/>
        </xdr:cNvPicPr>
      </xdr:nvPicPr>
      <xdr:blipFill>
        <a:blip xmlns:r="http://schemas.openxmlformats.org/officeDocument/2006/relationships" r:embed="rId2"/>
        <a:stretch>
          <a:fillRect/>
        </a:stretch>
      </xdr:blipFill>
      <xdr:spPr>
        <a:xfrm>
          <a:off x="45720" y="7620"/>
          <a:ext cx="415290" cy="483869"/>
        </a:xfrm>
        <a:prstGeom prst="rect">
          <a:avLst/>
        </a:prstGeom>
      </xdr:spPr>
    </xdr:pic>
    <xdr:clientData/>
  </xdr:twoCellAnchor>
  <xdr:twoCellAnchor editAs="oneCell">
    <xdr:from>
      <xdr:col>0</xdr:col>
      <xdr:colOff>47625</xdr:colOff>
      <xdr:row>0</xdr:row>
      <xdr:rowOff>9525</xdr:rowOff>
    </xdr:from>
    <xdr:to>
      <xdr:col>0</xdr:col>
      <xdr:colOff>472845</xdr:colOff>
      <xdr:row>0</xdr:row>
      <xdr:rowOff>477001</xdr:rowOff>
    </xdr:to>
    <xdr:pic>
      <xdr:nvPicPr>
        <xdr:cNvPr id="3" name="Picture 2">
          <a:hlinkClick xmlns:r="http://schemas.openxmlformats.org/officeDocument/2006/relationships" r:id="rId1"/>
          <a:extLst>
            <a:ext uri="{FF2B5EF4-FFF2-40B4-BE49-F238E27FC236}">
              <a16:creationId xmlns:a16="http://schemas.microsoft.com/office/drawing/2014/main" id="{12408769-05D9-4BAD-96A8-D4D14D3DD10B}"/>
            </a:ext>
          </a:extLst>
        </xdr:cNvPr>
        <xdr:cNvPicPr>
          <a:picLocks noChangeAspect="1"/>
        </xdr:cNvPicPr>
      </xdr:nvPicPr>
      <xdr:blipFill>
        <a:blip xmlns:r="http://schemas.openxmlformats.org/officeDocument/2006/relationships" r:embed="rId2"/>
        <a:stretch>
          <a:fillRect/>
        </a:stretch>
      </xdr:blipFill>
      <xdr:spPr>
        <a:xfrm>
          <a:off x="47625" y="9525"/>
          <a:ext cx="417600" cy="459856"/>
        </a:xfrm>
        <a:prstGeom prst="rect">
          <a:avLst/>
        </a:prstGeom>
      </xdr:spPr>
    </xdr:pic>
    <xdr:clientData/>
  </xdr:twoCellAnchor>
  <xdr:twoCellAnchor editAs="oneCell">
    <xdr:from>
      <xdr:col>0</xdr:col>
      <xdr:colOff>43815</xdr:colOff>
      <xdr:row>54</xdr:row>
      <xdr:rowOff>163830</xdr:rowOff>
    </xdr:from>
    <xdr:to>
      <xdr:col>0</xdr:col>
      <xdr:colOff>437887</xdr:colOff>
      <xdr:row>57</xdr:row>
      <xdr:rowOff>136870</xdr:rowOff>
    </xdr:to>
    <xdr:pic>
      <xdr:nvPicPr>
        <xdr:cNvPr id="4" name="Picture 3">
          <a:hlinkClick xmlns:r="http://schemas.openxmlformats.org/officeDocument/2006/relationships" r:id="rId1"/>
          <a:extLst>
            <a:ext uri="{FF2B5EF4-FFF2-40B4-BE49-F238E27FC236}">
              <a16:creationId xmlns:a16="http://schemas.microsoft.com/office/drawing/2014/main" id="{1887C3BA-787F-4987-8D40-55CCD720B913}"/>
            </a:ext>
          </a:extLst>
        </xdr:cNvPr>
        <xdr:cNvPicPr>
          <a:picLocks noChangeAspect="1"/>
        </xdr:cNvPicPr>
      </xdr:nvPicPr>
      <xdr:blipFill>
        <a:blip xmlns:r="http://schemas.openxmlformats.org/officeDocument/2006/relationships" r:embed="rId2"/>
        <a:stretch>
          <a:fillRect/>
        </a:stretch>
      </xdr:blipFill>
      <xdr:spPr>
        <a:xfrm>
          <a:off x="43815" y="10755630"/>
          <a:ext cx="401692" cy="51596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476950</xdr:rowOff>
    </xdr:to>
    <xdr:pic>
      <xdr:nvPicPr>
        <xdr:cNvPr id="2" name="Picture 1">
          <a:hlinkClick xmlns:r="http://schemas.openxmlformats.org/officeDocument/2006/relationships" r:id="rId1"/>
          <a:extLst>
            <a:ext uri="{FF2B5EF4-FFF2-40B4-BE49-F238E27FC236}">
              <a16:creationId xmlns:a16="http://schemas.microsoft.com/office/drawing/2014/main" id="{EE49426C-0FA2-4614-8E66-2D6FF10EAD0E}"/>
            </a:ext>
          </a:extLst>
        </xdr:cNvPr>
        <xdr:cNvPicPr>
          <a:picLocks noChangeAspect="1"/>
        </xdr:cNvPicPr>
      </xdr:nvPicPr>
      <xdr:blipFill>
        <a:blip xmlns:r="http://schemas.openxmlformats.org/officeDocument/2006/relationships" r:embed="rId2"/>
        <a:stretch>
          <a:fillRect/>
        </a:stretch>
      </xdr:blipFill>
      <xdr:spPr>
        <a:xfrm>
          <a:off x="38100" y="0"/>
          <a:ext cx="419100" cy="460440"/>
        </a:xfrm>
        <a:prstGeom prst="rect">
          <a:avLst/>
        </a:prstGeom>
      </xdr:spPr>
    </xdr:pic>
    <xdr:clientData/>
  </xdr:twoCellAnchor>
  <xdr:twoCellAnchor editAs="oneCell">
    <xdr:from>
      <xdr:col>0</xdr:col>
      <xdr:colOff>38100</xdr:colOff>
      <xdr:row>0</xdr:row>
      <xdr:rowOff>0</xdr:rowOff>
    </xdr:from>
    <xdr:to>
      <xdr:col>0</xdr:col>
      <xdr:colOff>457200</xdr:colOff>
      <xdr:row>0</xdr:row>
      <xdr:rowOff>476950</xdr:rowOff>
    </xdr:to>
    <xdr:pic>
      <xdr:nvPicPr>
        <xdr:cNvPr id="3" name="Picture 2">
          <a:hlinkClick xmlns:r="http://schemas.openxmlformats.org/officeDocument/2006/relationships" r:id="rId1"/>
          <a:extLst>
            <a:ext uri="{FF2B5EF4-FFF2-40B4-BE49-F238E27FC236}">
              <a16:creationId xmlns:a16="http://schemas.microsoft.com/office/drawing/2014/main" id="{A06834B1-887A-4DD0-AAF3-0F5955759431}"/>
            </a:ext>
          </a:extLst>
        </xdr:cNvPr>
        <xdr:cNvPicPr>
          <a:picLocks noChangeAspect="1"/>
        </xdr:cNvPicPr>
      </xdr:nvPicPr>
      <xdr:blipFill>
        <a:blip xmlns:r="http://schemas.openxmlformats.org/officeDocument/2006/relationships" r:embed="rId2"/>
        <a:stretch>
          <a:fillRect/>
        </a:stretch>
      </xdr:blipFill>
      <xdr:spPr>
        <a:xfrm>
          <a:off x="38100" y="0"/>
          <a:ext cx="419100" cy="460440"/>
        </a:xfrm>
        <a:prstGeom prst="rect">
          <a:avLst/>
        </a:prstGeom>
      </xdr:spPr>
    </xdr:pic>
    <xdr:clientData/>
  </xdr:twoCellAnchor>
  <xdr:twoCellAnchor editAs="oneCell">
    <xdr:from>
      <xdr:col>0</xdr:col>
      <xdr:colOff>87630</xdr:colOff>
      <xdr:row>45</xdr:row>
      <xdr:rowOff>0</xdr:rowOff>
    </xdr:from>
    <xdr:to>
      <xdr:col>0</xdr:col>
      <xdr:colOff>479797</xdr:colOff>
      <xdr:row>47</xdr:row>
      <xdr:rowOff>173065</xdr:rowOff>
    </xdr:to>
    <xdr:pic>
      <xdr:nvPicPr>
        <xdr:cNvPr id="4" name="Picture 3">
          <a:hlinkClick xmlns:r="http://schemas.openxmlformats.org/officeDocument/2006/relationships" r:id="rId1"/>
          <a:extLst>
            <a:ext uri="{FF2B5EF4-FFF2-40B4-BE49-F238E27FC236}">
              <a16:creationId xmlns:a16="http://schemas.microsoft.com/office/drawing/2014/main" id="{0A96751F-BB31-4622-9156-E75A63E7A963}"/>
            </a:ext>
          </a:extLst>
        </xdr:cNvPr>
        <xdr:cNvPicPr>
          <a:picLocks noChangeAspect="1"/>
        </xdr:cNvPicPr>
      </xdr:nvPicPr>
      <xdr:blipFill>
        <a:blip xmlns:r="http://schemas.openxmlformats.org/officeDocument/2006/relationships" r:embed="rId2"/>
        <a:stretch>
          <a:fillRect/>
        </a:stretch>
      </xdr:blipFill>
      <xdr:spPr>
        <a:xfrm>
          <a:off x="87630" y="8791575"/>
          <a:ext cx="388357" cy="52168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479425</xdr:rowOff>
    </xdr:to>
    <xdr:pic>
      <xdr:nvPicPr>
        <xdr:cNvPr id="2" name="Picture 1">
          <a:hlinkClick xmlns:r="http://schemas.openxmlformats.org/officeDocument/2006/relationships" r:id="rId1"/>
          <a:extLst>
            <a:ext uri="{FF2B5EF4-FFF2-40B4-BE49-F238E27FC236}">
              <a16:creationId xmlns:a16="http://schemas.microsoft.com/office/drawing/2014/main" id="{7B8D4053-AA07-492F-AF17-411F60527F97}"/>
            </a:ext>
          </a:extLst>
        </xdr:cNvPr>
        <xdr:cNvPicPr>
          <a:picLocks noChangeAspect="1"/>
        </xdr:cNvPicPr>
      </xdr:nvPicPr>
      <xdr:blipFill>
        <a:blip xmlns:r="http://schemas.openxmlformats.org/officeDocument/2006/relationships" r:embed="rId2"/>
        <a:stretch>
          <a:fillRect/>
        </a:stretch>
      </xdr:blipFill>
      <xdr:spPr>
        <a:xfrm>
          <a:off x="38100" y="0"/>
          <a:ext cx="419100" cy="491490"/>
        </a:xfrm>
        <a:prstGeom prst="rect">
          <a:avLst/>
        </a:prstGeom>
      </xdr:spPr>
    </xdr:pic>
    <xdr:clientData/>
  </xdr:twoCellAnchor>
  <xdr:twoCellAnchor editAs="oneCell">
    <xdr:from>
      <xdr:col>0</xdr:col>
      <xdr:colOff>38100</xdr:colOff>
      <xdr:row>0</xdr:row>
      <xdr:rowOff>0</xdr:rowOff>
    </xdr:from>
    <xdr:to>
      <xdr:col>0</xdr:col>
      <xdr:colOff>457200</xdr:colOff>
      <xdr:row>0</xdr:row>
      <xdr:rowOff>479425</xdr:rowOff>
    </xdr:to>
    <xdr:pic>
      <xdr:nvPicPr>
        <xdr:cNvPr id="3" name="Picture 2">
          <a:hlinkClick xmlns:r="http://schemas.openxmlformats.org/officeDocument/2006/relationships" r:id="rId1"/>
          <a:extLst>
            <a:ext uri="{FF2B5EF4-FFF2-40B4-BE49-F238E27FC236}">
              <a16:creationId xmlns:a16="http://schemas.microsoft.com/office/drawing/2014/main" id="{5F00FEAA-3AFC-43A0-87BB-10C1A92F8313}"/>
            </a:ext>
          </a:extLst>
        </xdr:cNvPr>
        <xdr:cNvPicPr>
          <a:picLocks noChangeAspect="1"/>
        </xdr:cNvPicPr>
      </xdr:nvPicPr>
      <xdr:blipFill>
        <a:blip xmlns:r="http://schemas.openxmlformats.org/officeDocument/2006/relationships" r:embed="rId2"/>
        <a:stretch>
          <a:fillRect/>
        </a:stretch>
      </xdr:blipFill>
      <xdr:spPr>
        <a:xfrm>
          <a:off x="38100" y="0"/>
          <a:ext cx="419100" cy="491490"/>
        </a:xfrm>
        <a:prstGeom prst="rect">
          <a:avLst/>
        </a:prstGeom>
      </xdr:spPr>
    </xdr:pic>
    <xdr:clientData/>
  </xdr:twoCellAnchor>
  <xdr:twoCellAnchor editAs="oneCell">
    <xdr:from>
      <xdr:col>0</xdr:col>
      <xdr:colOff>91440</xdr:colOff>
      <xdr:row>50</xdr:row>
      <xdr:rowOff>139065</xdr:rowOff>
    </xdr:from>
    <xdr:to>
      <xdr:col>0</xdr:col>
      <xdr:colOff>493132</xdr:colOff>
      <xdr:row>53</xdr:row>
      <xdr:rowOff>136870</xdr:rowOff>
    </xdr:to>
    <xdr:pic>
      <xdr:nvPicPr>
        <xdr:cNvPr id="5" name="Picture 4">
          <a:hlinkClick xmlns:r="http://schemas.openxmlformats.org/officeDocument/2006/relationships" r:id="rId1"/>
          <a:extLst>
            <a:ext uri="{FF2B5EF4-FFF2-40B4-BE49-F238E27FC236}">
              <a16:creationId xmlns:a16="http://schemas.microsoft.com/office/drawing/2014/main" id="{4EB05E52-DCC8-455F-951C-5ED130F86140}"/>
            </a:ext>
          </a:extLst>
        </xdr:cNvPr>
        <xdr:cNvPicPr>
          <a:picLocks noChangeAspect="1"/>
        </xdr:cNvPicPr>
      </xdr:nvPicPr>
      <xdr:blipFill>
        <a:blip xmlns:r="http://schemas.openxmlformats.org/officeDocument/2006/relationships" r:embed="rId2"/>
        <a:stretch>
          <a:fillRect/>
        </a:stretch>
      </xdr:blipFill>
      <xdr:spPr>
        <a:xfrm>
          <a:off x="91440" y="11540490"/>
          <a:ext cx="401692" cy="52549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478973</xdr:rowOff>
    </xdr:to>
    <xdr:pic>
      <xdr:nvPicPr>
        <xdr:cNvPr id="7" name="Picture 6">
          <a:hlinkClick xmlns:r="http://schemas.openxmlformats.org/officeDocument/2006/relationships" r:id="rId1"/>
          <a:extLst>
            <a:ext uri="{FF2B5EF4-FFF2-40B4-BE49-F238E27FC236}">
              <a16:creationId xmlns:a16="http://schemas.microsoft.com/office/drawing/2014/main" id="{CF9B10FA-B70E-4F80-938F-93495A7ABC16}"/>
            </a:ext>
          </a:extLst>
        </xdr:cNvPr>
        <xdr:cNvPicPr>
          <a:picLocks noChangeAspect="1"/>
        </xdr:cNvPicPr>
      </xdr:nvPicPr>
      <xdr:blipFill>
        <a:blip xmlns:r="http://schemas.openxmlformats.org/officeDocument/2006/relationships" r:embed="rId2"/>
        <a:stretch>
          <a:fillRect/>
        </a:stretch>
      </xdr:blipFill>
      <xdr:spPr>
        <a:xfrm>
          <a:off x="0" y="0"/>
          <a:ext cx="419100" cy="4762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475577</xdr:rowOff>
    </xdr:to>
    <xdr:pic>
      <xdr:nvPicPr>
        <xdr:cNvPr id="4" name="Picture 3">
          <a:hlinkClick xmlns:r="http://schemas.openxmlformats.org/officeDocument/2006/relationships" r:id="rId1"/>
          <a:extLst>
            <a:ext uri="{FF2B5EF4-FFF2-40B4-BE49-F238E27FC236}">
              <a16:creationId xmlns:a16="http://schemas.microsoft.com/office/drawing/2014/main" id="{16594704-C52C-4D45-967E-2CA6659B664F}"/>
            </a:ext>
          </a:extLst>
        </xdr:cNvPr>
        <xdr:cNvPicPr>
          <a:picLocks noChangeAspect="1"/>
        </xdr:cNvPicPr>
      </xdr:nvPicPr>
      <xdr:blipFill>
        <a:blip xmlns:r="http://schemas.openxmlformats.org/officeDocument/2006/relationships" r:embed="rId2"/>
        <a:stretch>
          <a:fillRect/>
        </a:stretch>
      </xdr:blipFill>
      <xdr:spPr>
        <a:xfrm>
          <a:off x="0" y="0"/>
          <a:ext cx="419100" cy="4762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491490</xdr:rowOff>
    </xdr:to>
    <xdr:pic>
      <xdr:nvPicPr>
        <xdr:cNvPr id="4" name="Picture 3">
          <a:hlinkClick xmlns:r="http://schemas.openxmlformats.org/officeDocument/2006/relationships" r:id="rId1"/>
          <a:extLst>
            <a:ext uri="{FF2B5EF4-FFF2-40B4-BE49-F238E27FC236}">
              <a16:creationId xmlns:a16="http://schemas.microsoft.com/office/drawing/2014/main" id="{F426A50F-D905-479A-A94D-9B6F897E657D}"/>
            </a:ext>
          </a:extLst>
        </xdr:cNvPr>
        <xdr:cNvPicPr>
          <a:picLocks noChangeAspect="1"/>
        </xdr:cNvPicPr>
      </xdr:nvPicPr>
      <xdr:blipFill>
        <a:blip xmlns:r="http://schemas.openxmlformats.org/officeDocument/2006/relationships" r:embed="rId2"/>
        <a:stretch>
          <a:fillRect/>
        </a:stretch>
      </xdr:blipFill>
      <xdr:spPr>
        <a:xfrm>
          <a:off x="0" y="0"/>
          <a:ext cx="419100" cy="4762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478155</xdr:rowOff>
    </xdr:to>
    <xdr:pic>
      <xdr:nvPicPr>
        <xdr:cNvPr id="2" name="Picture 1">
          <a:hlinkClick xmlns:r="http://schemas.openxmlformats.org/officeDocument/2006/relationships" r:id="rId1"/>
          <a:extLst>
            <a:ext uri="{FF2B5EF4-FFF2-40B4-BE49-F238E27FC236}">
              <a16:creationId xmlns:a16="http://schemas.microsoft.com/office/drawing/2014/main" id="{9D3EC7D5-E39E-4195-AD97-D5CC1C398385}"/>
            </a:ext>
          </a:extLst>
        </xdr:cNvPr>
        <xdr:cNvPicPr>
          <a:picLocks noChangeAspect="1"/>
        </xdr:cNvPicPr>
      </xdr:nvPicPr>
      <xdr:blipFill>
        <a:blip xmlns:r="http://schemas.openxmlformats.org/officeDocument/2006/relationships" r:embed="rId2"/>
        <a:stretch>
          <a:fillRect/>
        </a:stretch>
      </xdr:blipFill>
      <xdr:spPr>
        <a:xfrm>
          <a:off x="0" y="0"/>
          <a:ext cx="419100" cy="4857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479015</xdr:rowOff>
    </xdr:to>
    <xdr:pic>
      <xdr:nvPicPr>
        <xdr:cNvPr id="3" name="Picture 2">
          <a:hlinkClick xmlns:r="http://schemas.openxmlformats.org/officeDocument/2006/relationships" r:id="rId1"/>
          <a:extLst>
            <a:ext uri="{FF2B5EF4-FFF2-40B4-BE49-F238E27FC236}">
              <a16:creationId xmlns:a16="http://schemas.microsoft.com/office/drawing/2014/main" id="{D8ABF2A3-0988-481C-88F7-B06099D1024F}"/>
            </a:ext>
          </a:extLst>
        </xdr:cNvPr>
        <xdr:cNvPicPr>
          <a:picLocks noChangeAspect="1"/>
        </xdr:cNvPicPr>
      </xdr:nvPicPr>
      <xdr:blipFill>
        <a:blip xmlns:r="http://schemas.openxmlformats.org/officeDocument/2006/relationships" r:embed="rId2"/>
        <a:stretch>
          <a:fillRect/>
        </a:stretch>
      </xdr:blipFill>
      <xdr:spPr>
        <a:xfrm>
          <a:off x="0" y="0"/>
          <a:ext cx="419100" cy="4762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479211</xdr:rowOff>
    </xdr:to>
    <xdr:pic>
      <xdr:nvPicPr>
        <xdr:cNvPr id="2" name="Picture 1">
          <a:hlinkClick xmlns:r="http://schemas.openxmlformats.org/officeDocument/2006/relationships" r:id="rId1"/>
          <a:extLst>
            <a:ext uri="{FF2B5EF4-FFF2-40B4-BE49-F238E27FC236}">
              <a16:creationId xmlns:a16="http://schemas.microsoft.com/office/drawing/2014/main" id="{B7633D62-3611-466C-98F8-A428B4703F3D}"/>
            </a:ext>
          </a:extLst>
        </xdr:cNvPr>
        <xdr:cNvPicPr>
          <a:picLocks noChangeAspect="1"/>
        </xdr:cNvPicPr>
      </xdr:nvPicPr>
      <xdr:blipFill>
        <a:blip xmlns:r="http://schemas.openxmlformats.org/officeDocument/2006/relationships" r:embed="rId2"/>
        <a:stretch>
          <a:fillRect/>
        </a:stretch>
      </xdr:blipFill>
      <xdr:spPr>
        <a:xfrm>
          <a:off x="0" y="0"/>
          <a:ext cx="419100" cy="49149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474436</xdr:rowOff>
    </xdr:to>
    <xdr:pic>
      <xdr:nvPicPr>
        <xdr:cNvPr id="2" name="Picture 1">
          <a:hlinkClick xmlns:r="http://schemas.openxmlformats.org/officeDocument/2006/relationships" r:id="rId1"/>
          <a:extLst>
            <a:ext uri="{FF2B5EF4-FFF2-40B4-BE49-F238E27FC236}">
              <a16:creationId xmlns:a16="http://schemas.microsoft.com/office/drawing/2014/main" id="{21345464-A023-4112-BC3A-E65613013350}"/>
            </a:ext>
          </a:extLst>
        </xdr:cNvPr>
        <xdr:cNvPicPr>
          <a:picLocks noChangeAspect="1"/>
        </xdr:cNvPicPr>
      </xdr:nvPicPr>
      <xdr:blipFill>
        <a:blip xmlns:r="http://schemas.openxmlformats.org/officeDocument/2006/relationships" r:embed="rId2"/>
        <a:stretch>
          <a:fillRect/>
        </a:stretch>
      </xdr:blipFill>
      <xdr:spPr>
        <a:xfrm>
          <a:off x="0" y="0"/>
          <a:ext cx="419100" cy="49149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474543</xdr:rowOff>
    </xdr:to>
    <xdr:pic>
      <xdr:nvPicPr>
        <xdr:cNvPr id="2" name="Picture 1">
          <a:hlinkClick xmlns:r="http://schemas.openxmlformats.org/officeDocument/2006/relationships" r:id="rId1"/>
          <a:extLst>
            <a:ext uri="{FF2B5EF4-FFF2-40B4-BE49-F238E27FC236}">
              <a16:creationId xmlns:a16="http://schemas.microsoft.com/office/drawing/2014/main" id="{0785C77E-A340-486F-BD66-A735901CFE30}"/>
            </a:ext>
          </a:extLst>
        </xdr:cNvPr>
        <xdr:cNvPicPr>
          <a:picLocks noChangeAspect="1"/>
        </xdr:cNvPicPr>
      </xdr:nvPicPr>
      <xdr:blipFill>
        <a:blip xmlns:r="http://schemas.openxmlformats.org/officeDocument/2006/relationships" r:embed="rId2"/>
        <a:stretch>
          <a:fillRect/>
        </a:stretch>
      </xdr:blipFill>
      <xdr:spPr>
        <a:xfrm>
          <a:off x="0" y="0"/>
          <a:ext cx="419100" cy="49149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479723</xdr:rowOff>
    </xdr:to>
    <xdr:pic>
      <xdr:nvPicPr>
        <xdr:cNvPr id="2" name="Picture 1">
          <a:hlinkClick xmlns:r="http://schemas.openxmlformats.org/officeDocument/2006/relationships" r:id="rId1"/>
          <a:extLst>
            <a:ext uri="{FF2B5EF4-FFF2-40B4-BE49-F238E27FC236}">
              <a16:creationId xmlns:a16="http://schemas.microsoft.com/office/drawing/2014/main" id="{EA2EB625-92D7-46C0-85AA-E01AFA81A4B1}"/>
            </a:ext>
          </a:extLst>
        </xdr:cNvPr>
        <xdr:cNvPicPr>
          <a:picLocks noChangeAspect="1"/>
        </xdr:cNvPicPr>
      </xdr:nvPicPr>
      <xdr:blipFill>
        <a:blip xmlns:r="http://schemas.openxmlformats.org/officeDocument/2006/relationships" r:embed="rId2"/>
        <a:stretch>
          <a:fillRect/>
        </a:stretch>
      </xdr:blipFill>
      <xdr:spPr>
        <a:xfrm>
          <a:off x="0" y="0"/>
          <a:ext cx="419100" cy="49149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492021</xdr:rowOff>
    </xdr:to>
    <xdr:pic>
      <xdr:nvPicPr>
        <xdr:cNvPr id="3" name="Picture 2">
          <a:hlinkClick xmlns:r="http://schemas.openxmlformats.org/officeDocument/2006/relationships" r:id="rId1"/>
          <a:extLst>
            <a:ext uri="{FF2B5EF4-FFF2-40B4-BE49-F238E27FC236}">
              <a16:creationId xmlns:a16="http://schemas.microsoft.com/office/drawing/2014/main" id="{9C8A4E0C-482E-456D-923D-A8966FFAF2CE}"/>
            </a:ext>
          </a:extLst>
        </xdr:cNvPr>
        <xdr:cNvPicPr>
          <a:picLocks noChangeAspect="1"/>
        </xdr:cNvPicPr>
      </xdr:nvPicPr>
      <xdr:blipFill>
        <a:blip xmlns:r="http://schemas.openxmlformats.org/officeDocument/2006/relationships" r:embed="rId2"/>
        <a:stretch>
          <a:fillRect/>
        </a:stretch>
      </xdr:blipFill>
      <xdr:spPr>
        <a:xfrm>
          <a:off x="0" y="0"/>
          <a:ext cx="419100" cy="4762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476523</xdr:rowOff>
    </xdr:to>
    <xdr:pic>
      <xdr:nvPicPr>
        <xdr:cNvPr id="2" name="Picture 1">
          <a:hlinkClick xmlns:r="http://schemas.openxmlformats.org/officeDocument/2006/relationships" r:id="rId1"/>
          <a:extLst>
            <a:ext uri="{FF2B5EF4-FFF2-40B4-BE49-F238E27FC236}">
              <a16:creationId xmlns:a16="http://schemas.microsoft.com/office/drawing/2014/main" id="{982C39C7-5E65-4EA2-9905-E81E4439CAF6}"/>
            </a:ext>
          </a:extLst>
        </xdr:cNvPr>
        <xdr:cNvPicPr>
          <a:picLocks noChangeAspect="1"/>
        </xdr:cNvPicPr>
      </xdr:nvPicPr>
      <xdr:blipFill>
        <a:blip xmlns:r="http://schemas.openxmlformats.org/officeDocument/2006/relationships" r:embed="rId2"/>
        <a:stretch>
          <a:fillRect/>
        </a:stretch>
      </xdr:blipFill>
      <xdr:spPr>
        <a:xfrm>
          <a:off x="38100" y="0"/>
          <a:ext cx="419100" cy="468903"/>
        </a:xfrm>
        <a:prstGeom prst="rect">
          <a:avLst/>
        </a:prstGeom>
      </xdr:spPr>
    </xdr:pic>
    <xdr:clientData/>
  </xdr:twoCellAnchor>
</xdr:wsDr>
</file>

<file path=xl/theme/theme1.xml><?xml version="1.0" encoding="utf-8"?>
<a:theme xmlns:a="http://schemas.openxmlformats.org/drawingml/2006/main" name="Office Theme">
  <a:themeElements>
    <a:clrScheme name="LE colour theme (Excel)">
      <a:dk1>
        <a:sysClr val="windowText" lastClr="000000"/>
      </a:dk1>
      <a:lt1>
        <a:sysClr val="window" lastClr="FFFFFF"/>
      </a:lt1>
      <a:dk2>
        <a:srgbClr val="24345F"/>
      </a:dk2>
      <a:lt2>
        <a:srgbClr val="FFFFFF"/>
      </a:lt2>
      <a:accent1>
        <a:srgbClr val="00DADC"/>
      </a:accent1>
      <a:accent2>
        <a:srgbClr val="00D3B7"/>
      </a:accent2>
      <a:accent3>
        <a:srgbClr val="4057E3"/>
      </a:accent3>
      <a:accent4>
        <a:srgbClr val="928DF2"/>
      </a:accent4>
      <a:accent5>
        <a:srgbClr val="EECF4E"/>
      </a:accent5>
      <a:accent6>
        <a:srgbClr val="595959"/>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r@ignitis.lt" TargetMode="External"/><Relationship Id="rId2" Type="http://schemas.openxmlformats.org/officeDocument/2006/relationships/hyperlink" Target="http://www.ignitisgrupe.lt/en/investors" TargetMode="External"/><Relationship Id="rId1" Type="http://schemas.openxmlformats.org/officeDocument/2006/relationships/hyperlink" Target="mailto:aine.riffel@ignitis.l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1FF6D-C9FC-4934-B5B5-D7FFD1577F14}">
  <sheetPr>
    <pageSetUpPr autoPageBreaks="0"/>
  </sheetPr>
  <dimension ref="B1:I12"/>
  <sheetViews>
    <sheetView tabSelected="1" zoomScaleNormal="100" workbookViewId="0"/>
  </sheetViews>
  <sheetFormatPr defaultColWidth="9.109375" defaultRowHeight="15.9" customHeight="1"/>
  <cols>
    <col min="1" max="4" width="9.109375" style="13"/>
    <col min="5" max="5" width="9.109375" style="13" customWidth="1"/>
    <col min="6" max="16384" width="9.109375" style="13"/>
  </cols>
  <sheetData>
    <row r="1" spans="2:9" ht="15.9" customHeight="1">
      <c r="I1" s="29"/>
    </row>
    <row r="6" spans="2:9" ht="15.9" customHeight="1">
      <c r="B6" s="30"/>
      <c r="C6" s="1109" t="s">
        <v>715</v>
      </c>
      <c r="D6" s="1109"/>
      <c r="E6" s="1109"/>
      <c r="F6" s="1109"/>
      <c r="G6" s="1109"/>
      <c r="H6" s="1109"/>
      <c r="I6" s="30"/>
    </row>
    <row r="7" spans="2:9" ht="15.9" customHeight="1">
      <c r="B7" s="30"/>
      <c r="C7" s="1109"/>
      <c r="D7" s="1109"/>
      <c r="E7" s="1109"/>
      <c r="F7" s="1109"/>
      <c r="G7" s="1109"/>
      <c r="H7" s="1109"/>
      <c r="I7" s="30"/>
    </row>
    <row r="8" spans="2:9" ht="15.9" customHeight="1">
      <c r="B8" s="30"/>
      <c r="C8" s="1109"/>
      <c r="D8" s="1109"/>
      <c r="E8" s="1109"/>
      <c r="F8" s="1109"/>
      <c r="G8" s="1109"/>
      <c r="H8" s="1109"/>
      <c r="I8" s="30"/>
    </row>
    <row r="9" spans="2:9" ht="15.9" customHeight="1">
      <c r="B9" s="30"/>
      <c r="C9" s="1109"/>
      <c r="D9" s="1109"/>
      <c r="E9" s="1109"/>
      <c r="F9" s="1109"/>
      <c r="G9" s="1109"/>
      <c r="H9" s="1109"/>
      <c r="I9" s="30"/>
    </row>
    <row r="10" spans="2:9" ht="15.9" customHeight="1">
      <c r="B10" s="30"/>
      <c r="C10" s="30"/>
      <c r="D10" s="30"/>
      <c r="E10" s="30"/>
      <c r="F10" s="30"/>
      <c r="G10" s="30"/>
      <c r="H10" s="30"/>
      <c r="I10" s="30"/>
    </row>
    <row r="11" spans="2:9" ht="15.9" customHeight="1">
      <c r="B11" s="1108" t="s">
        <v>0</v>
      </c>
      <c r="C11" s="1108"/>
      <c r="D11" s="1108"/>
      <c r="E11" s="1108"/>
      <c r="F11" s="1108"/>
      <c r="G11" s="1108"/>
      <c r="H11" s="1108"/>
      <c r="I11" s="1108"/>
    </row>
    <row r="12" spans="2:9" ht="15.9" customHeight="1">
      <c r="B12" s="1108" t="s">
        <v>1</v>
      </c>
      <c r="C12" s="1108"/>
      <c r="D12" s="1108"/>
      <c r="E12" s="1108"/>
      <c r="F12" s="1108"/>
      <c r="G12" s="1108"/>
      <c r="H12" s="1108"/>
      <c r="I12" s="1108"/>
    </row>
  </sheetData>
  <mergeCells count="3">
    <mergeCell ref="B12:I12"/>
    <mergeCell ref="C6:H9"/>
    <mergeCell ref="B11:I11"/>
  </mergeCells>
  <hyperlinks>
    <hyperlink ref="C11" r:id="rId1" display="aine.riffel@ignitis.lt" xr:uid="{DE73AC8E-1F67-419B-8475-10516FB6F0AB}"/>
    <hyperlink ref="C12" r:id="rId2" display="www.ignitisgrupe.lt/en/investors" xr:uid="{B5A256D0-1CD7-4EFC-B624-B982144ED25A}"/>
    <hyperlink ref="B11" r:id="rId3" xr:uid="{AFD0B015-4CE8-4713-A703-DAAB043D6BBF}"/>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2EC50-FF2C-4D6E-B3B5-08158CDA3149}">
  <sheetPr>
    <pageSetUpPr autoPageBreaks="0"/>
  </sheetPr>
  <dimension ref="B2:D31"/>
  <sheetViews>
    <sheetView zoomScaleNormal="100" workbookViewId="0"/>
  </sheetViews>
  <sheetFormatPr defaultColWidth="9.109375" defaultRowHeight="17.399999999999999"/>
  <cols>
    <col min="1" max="1" width="9.109375" style="1" customWidth="1"/>
    <col min="2" max="2" width="57.44140625" style="11" customWidth="1"/>
    <col min="3" max="3" width="14.109375" style="145" customWidth="1"/>
    <col min="4" max="16384" width="9.109375" style="1"/>
  </cols>
  <sheetData>
    <row r="2" spans="2:4" ht="18" thickBot="1">
      <c r="B2" s="1110" t="s">
        <v>2</v>
      </c>
      <c r="C2" s="1110"/>
      <c r="D2" s="31"/>
    </row>
    <row r="3" spans="2:4" s="2" customFormat="1" ht="39.9" customHeight="1">
      <c r="B3" s="32" t="s">
        <v>3</v>
      </c>
      <c r="C3" s="143"/>
      <c r="D3" s="33" t="s">
        <v>4</v>
      </c>
    </row>
    <row r="4" spans="2:4" s="2" customFormat="1" ht="39.9" customHeight="1">
      <c r="B4" s="32" t="s">
        <v>5</v>
      </c>
      <c r="C4" s="143"/>
    </row>
    <row r="5" spans="2:4" s="2" customFormat="1" ht="39.9" customHeight="1">
      <c r="B5" s="32" t="s">
        <v>6</v>
      </c>
      <c r="C5" s="143"/>
    </row>
    <row r="6" spans="2:4" s="2" customFormat="1" ht="39.9" customHeight="1">
      <c r="B6" s="32" t="s">
        <v>7</v>
      </c>
      <c r="C6" s="143"/>
    </row>
    <row r="7" spans="2:4" s="2" customFormat="1" ht="39.9" customHeight="1">
      <c r="B7" s="32" t="s">
        <v>701</v>
      </c>
      <c r="C7" s="143"/>
    </row>
    <row r="8" spans="2:4" s="2" customFormat="1" ht="39.9" customHeight="1">
      <c r="B8" s="32" t="s">
        <v>669</v>
      </c>
      <c r="C8" s="143"/>
    </row>
    <row r="9" spans="2:4" s="2" customFormat="1" ht="39.9" customHeight="1">
      <c r="B9" s="32" t="s">
        <v>670</v>
      </c>
      <c r="C9" s="143"/>
    </row>
    <row r="10" spans="2:4" s="2" customFormat="1" ht="39.9" customHeight="1">
      <c r="B10" s="32" t="s">
        <v>671</v>
      </c>
      <c r="C10" s="143"/>
    </row>
    <row r="11" spans="2:4" s="2" customFormat="1" ht="39.9" customHeight="1">
      <c r="B11" s="32" t="s">
        <v>672</v>
      </c>
      <c r="C11" s="143"/>
    </row>
    <row r="12" spans="2:4" s="2" customFormat="1" ht="39.9" customHeight="1">
      <c r="B12" s="32" t="s">
        <v>673</v>
      </c>
      <c r="C12" s="143"/>
    </row>
    <row r="13" spans="2:4" s="2" customFormat="1" ht="39.9" customHeight="1">
      <c r="B13" s="32" t="s">
        <v>674</v>
      </c>
      <c r="C13" s="143"/>
    </row>
    <row r="14" spans="2:4" s="2" customFormat="1" ht="39.9" customHeight="1">
      <c r="B14" s="32" t="s">
        <v>675</v>
      </c>
      <c r="C14" s="143"/>
    </row>
    <row r="15" spans="2:4" s="2" customFormat="1" ht="39.9" customHeight="1">
      <c r="B15" s="32" t="s">
        <v>676</v>
      </c>
      <c r="C15" s="143"/>
    </row>
    <row r="16" spans="2:4" s="2" customFormat="1" ht="39.9" customHeight="1">
      <c r="B16" s="32" t="s">
        <v>677</v>
      </c>
      <c r="C16" s="143"/>
    </row>
    <row r="17" spans="2:4" s="2" customFormat="1" ht="39.9" customHeight="1">
      <c r="B17" s="147" t="s">
        <v>678</v>
      </c>
      <c r="C17" s="143"/>
    </row>
    <row r="18" spans="2:4" s="2" customFormat="1" ht="39.9" customHeight="1">
      <c r="B18" s="147" t="s">
        <v>679</v>
      </c>
      <c r="C18" s="143"/>
    </row>
    <row r="19" spans="2:4" s="2" customFormat="1" ht="39.9" customHeight="1">
      <c r="B19" s="147" t="s">
        <v>680</v>
      </c>
      <c r="C19" s="143"/>
    </row>
    <row r="20" spans="2:4" s="2" customFormat="1" ht="39.9" customHeight="1">
      <c r="B20" s="147" t="s">
        <v>709</v>
      </c>
      <c r="C20" s="143"/>
    </row>
    <row r="21" spans="2:4" s="2" customFormat="1" ht="39.9" customHeight="1">
      <c r="B21" s="147" t="s">
        <v>681</v>
      </c>
      <c r="C21" s="143"/>
    </row>
    <row r="22" spans="2:4" s="2" customFormat="1" ht="39.9" customHeight="1">
      <c r="B22" s="32" t="s">
        <v>682</v>
      </c>
      <c r="C22" s="143"/>
    </row>
    <row r="23" spans="2:4" s="2" customFormat="1" ht="39.9" customHeight="1">
      <c r="B23" s="147" t="s">
        <v>683</v>
      </c>
      <c r="C23" s="143"/>
    </row>
    <row r="24" spans="2:4" s="2" customFormat="1" ht="39.9" customHeight="1">
      <c r="B24" s="147" t="s">
        <v>684</v>
      </c>
      <c r="C24" s="143"/>
    </row>
    <row r="25" spans="2:4" s="2" customFormat="1" ht="39.9" customHeight="1">
      <c r="B25" s="147" t="s">
        <v>685</v>
      </c>
      <c r="C25" s="143"/>
    </row>
    <row r="26" spans="2:4" s="2" customFormat="1" ht="39.9" customHeight="1">
      <c r="B26" s="147" t="s">
        <v>686</v>
      </c>
      <c r="C26" s="143"/>
    </row>
    <row r="27" spans="2:4" s="2" customFormat="1" ht="39.9" customHeight="1">
      <c r="B27" s="32" t="s">
        <v>687</v>
      </c>
      <c r="C27" s="143"/>
    </row>
    <row r="28" spans="2:4" s="2" customFormat="1" ht="39.9" customHeight="1" thickBot="1">
      <c r="B28" s="142" t="s">
        <v>688</v>
      </c>
      <c r="C28" s="144"/>
    </row>
    <row r="29" spans="2:4" s="2" customFormat="1" ht="39.9" customHeight="1">
      <c r="B29" s="34" t="s">
        <v>8</v>
      </c>
      <c r="C29" s="143"/>
      <c r="D29" s="31"/>
    </row>
    <row r="30" spans="2:4" ht="39.9" customHeight="1">
      <c r="B30" s="139" t="s">
        <v>9</v>
      </c>
    </row>
    <row r="31" spans="2:4" ht="39.9" customHeight="1">
      <c r="B31" s="35" t="s">
        <v>10</v>
      </c>
    </row>
  </sheetData>
  <mergeCells count="1">
    <mergeCell ref="B2:C2"/>
  </mergeCells>
  <phoneticPr fontId="12"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4555F-7184-454B-8A38-551E2E46AF67}">
  <dimension ref="A1:S155"/>
  <sheetViews>
    <sheetView showGridLines="0" zoomScaleNormal="100" workbookViewId="0"/>
  </sheetViews>
  <sheetFormatPr defaultColWidth="9.109375" defaultRowHeight="14.85" customHeight="1"/>
  <cols>
    <col min="1" max="1" width="55.5546875" style="17" customWidth="1"/>
    <col min="2" max="5" width="13.33203125" style="14" customWidth="1"/>
    <col min="6" max="9" width="13.33203125" style="4" customWidth="1"/>
    <col min="10" max="10" width="10.5546875" style="4" customWidth="1"/>
    <col min="11" max="16384" width="9.109375" style="4"/>
  </cols>
  <sheetData>
    <row r="1" spans="1:16" ht="39.9" customHeight="1">
      <c r="A1" s="36" t="s">
        <v>11</v>
      </c>
      <c r="B1" s="697"/>
      <c r="C1" s="673"/>
      <c r="D1" s="697"/>
      <c r="E1" s="697"/>
      <c r="F1" s="668"/>
      <c r="G1" s="668"/>
      <c r="H1" s="668"/>
      <c r="I1" s="668"/>
      <c r="J1" s="668"/>
      <c r="K1" s="668"/>
      <c r="L1" s="668"/>
      <c r="M1" s="668"/>
      <c r="N1" s="668"/>
      <c r="O1" s="668"/>
      <c r="P1" s="668"/>
    </row>
    <row r="2" spans="1:16" ht="39.9" customHeight="1" thickBot="1">
      <c r="A2" s="1111" t="s">
        <v>638</v>
      </c>
      <c r="B2" s="1111"/>
      <c r="C2" s="1111"/>
      <c r="D2" s="1111"/>
      <c r="E2" s="1111"/>
      <c r="F2" s="698"/>
      <c r="G2" s="698"/>
      <c r="H2" s="698"/>
      <c r="I2" s="698"/>
      <c r="J2" s="668"/>
      <c r="K2" s="668"/>
      <c r="L2" s="668"/>
      <c r="M2" s="668"/>
      <c r="N2" s="668"/>
      <c r="O2" s="668"/>
      <c r="P2" s="668"/>
    </row>
    <row r="4" spans="1:16" ht="14.85" customHeight="1">
      <c r="A4" s="267" t="s">
        <v>12</v>
      </c>
      <c r="B4" s="246"/>
      <c r="C4" s="246"/>
      <c r="D4" s="246"/>
      <c r="E4" s="246"/>
      <c r="F4" s="573"/>
      <c r="G4" s="574"/>
      <c r="H4" s="668"/>
      <c r="I4" s="668"/>
      <c r="J4" s="668"/>
      <c r="K4" s="668"/>
      <c r="L4" s="668"/>
      <c r="M4" s="668"/>
      <c r="N4" s="668"/>
      <c r="O4" s="668"/>
      <c r="P4" s="668"/>
    </row>
    <row r="5" spans="1:16" ht="14.85" customHeight="1">
      <c r="A5" s="1040"/>
      <c r="B5" s="1040" t="s">
        <v>540</v>
      </c>
      <c r="C5" s="1041" t="s">
        <v>541</v>
      </c>
      <c r="D5" s="1047" t="s">
        <v>13</v>
      </c>
      <c r="E5" s="1047" t="s">
        <v>33</v>
      </c>
      <c r="F5" s="1040" t="s">
        <v>540</v>
      </c>
      <c r="G5" s="1041" t="s">
        <v>541</v>
      </c>
      <c r="H5" s="1047" t="s">
        <v>13</v>
      </c>
      <c r="I5" s="1047" t="s">
        <v>33</v>
      </c>
      <c r="J5" s="668"/>
      <c r="K5" s="668"/>
      <c r="L5" s="668"/>
      <c r="M5" s="668"/>
      <c r="N5" s="668"/>
      <c r="O5" s="668"/>
      <c r="P5" s="668"/>
    </row>
    <row r="6" spans="1:16" ht="14.85" customHeight="1">
      <c r="A6" s="1046"/>
      <c r="B6" s="1113" t="s">
        <v>14</v>
      </c>
      <c r="C6" s="1113"/>
      <c r="D6" s="1113"/>
      <c r="E6" s="1114"/>
      <c r="F6" s="1113" t="s">
        <v>15</v>
      </c>
      <c r="G6" s="1113"/>
      <c r="H6" s="1113"/>
      <c r="I6" s="1113"/>
      <c r="J6" s="668"/>
      <c r="K6" s="668"/>
      <c r="L6" s="668"/>
      <c r="M6" s="668"/>
      <c r="N6" s="668"/>
      <c r="O6" s="668"/>
      <c r="P6" s="668"/>
    </row>
    <row r="7" spans="1:16" ht="14.85" customHeight="1">
      <c r="A7" s="468" t="s">
        <v>16</v>
      </c>
      <c r="B7" s="835">
        <v>1087.8</v>
      </c>
      <c r="C7" s="816">
        <v>1384.1</v>
      </c>
      <c r="D7" s="763">
        <v>-296.29999999999995</v>
      </c>
      <c r="E7" s="838">
        <v>-0.21407412759193697</v>
      </c>
      <c r="F7" s="835">
        <v>1092.3</v>
      </c>
      <c r="G7" s="816">
        <v>1370.4</v>
      </c>
      <c r="H7" s="763">
        <v>-278.10000000000014</v>
      </c>
      <c r="I7" s="836">
        <v>-0.20293345008756575</v>
      </c>
      <c r="J7" s="668"/>
      <c r="K7" s="668"/>
      <c r="L7" s="668"/>
      <c r="M7" s="668"/>
      <c r="N7" s="668"/>
      <c r="O7" s="668"/>
      <c r="P7" s="668"/>
    </row>
    <row r="8" spans="1:16" ht="14.85" customHeight="1">
      <c r="A8" s="578" t="s">
        <v>17</v>
      </c>
      <c r="B8" s="742">
        <v>-646.1</v>
      </c>
      <c r="C8" s="736">
        <v>-1003</v>
      </c>
      <c r="D8" s="737">
        <v>356.9</v>
      </c>
      <c r="E8" s="839">
        <v>-0.35583250249252241</v>
      </c>
      <c r="F8" s="742">
        <v>-646.1</v>
      </c>
      <c r="G8" s="736">
        <v>-1003</v>
      </c>
      <c r="H8" s="737">
        <v>356.9</v>
      </c>
      <c r="I8" s="733">
        <v>-0.35583250249252241</v>
      </c>
      <c r="J8" s="668"/>
      <c r="K8" s="668"/>
      <c r="L8" s="668"/>
      <c r="M8" s="668"/>
      <c r="N8" s="668"/>
      <c r="O8" s="668"/>
      <c r="P8" s="668"/>
    </row>
    <row r="9" spans="1:16" ht="14.85" customHeight="1">
      <c r="A9" s="813" t="s">
        <v>597</v>
      </c>
      <c r="B9" s="742">
        <v>0</v>
      </c>
      <c r="C9" s="736">
        <v>-7.6</v>
      </c>
      <c r="D9" s="737">
        <v>7.6</v>
      </c>
      <c r="E9" s="839">
        <v>-1</v>
      </c>
      <c r="F9" s="742">
        <v>0</v>
      </c>
      <c r="G9" s="736">
        <v>-7.6</v>
      </c>
      <c r="H9" s="737">
        <v>7.6</v>
      </c>
      <c r="I9" s="733">
        <v>-1</v>
      </c>
      <c r="J9" s="668"/>
      <c r="K9" s="668"/>
      <c r="L9" s="668"/>
      <c r="M9" s="668"/>
      <c r="N9" s="668"/>
      <c r="O9" s="668"/>
      <c r="P9" s="668"/>
    </row>
    <row r="10" spans="1:16" ht="14.85" customHeight="1">
      <c r="A10" s="578" t="s">
        <v>18</v>
      </c>
      <c r="B10" s="742">
        <v>-152.1</v>
      </c>
      <c r="C10" s="736">
        <v>-119.9</v>
      </c>
      <c r="D10" s="737">
        <v>-32.199999999999989</v>
      </c>
      <c r="E10" s="839">
        <v>0.26855713094245193</v>
      </c>
      <c r="F10" s="742">
        <v>-152.1</v>
      </c>
      <c r="G10" s="736">
        <v>-119.9</v>
      </c>
      <c r="H10" s="737">
        <v>-32.199999999999989</v>
      </c>
      <c r="I10" s="733">
        <v>0.26855713094245193</v>
      </c>
      <c r="J10" s="668"/>
      <c r="K10" s="668"/>
      <c r="L10" s="668"/>
      <c r="M10" s="668"/>
      <c r="N10" s="668"/>
      <c r="O10" s="668"/>
      <c r="P10" s="668"/>
    </row>
    <row r="11" spans="1:16" ht="14.85" customHeight="1">
      <c r="A11" s="578" t="s">
        <v>19</v>
      </c>
      <c r="B11" s="742">
        <v>-79.8</v>
      </c>
      <c r="C11" s="736">
        <v>-64.8</v>
      </c>
      <c r="D11" s="737">
        <v>-15</v>
      </c>
      <c r="E11" s="839">
        <v>0.23148148148148148</v>
      </c>
      <c r="F11" s="742">
        <v>-79.8</v>
      </c>
      <c r="G11" s="736">
        <v>-64.8</v>
      </c>
      <c r="H11" s="737">
        <v>-15</v>
      </c>
      <c r="I11" s="733">
        <v>0.23148148148148148</v>
      </c>
      <c r="J11" s="668"/>
      <c r="K11" s="706"/>
      <c r="L11" s="668"/>
      <c r="M11" s="668"/>
      <c r="N11" s="668"/>
      <c r="O11" s="668"/>
      <c r="P11" s="668"/>
    </row>
    <row r="12" spans="1:16" ht="14.85" customHeight="1">
      <c r="A12" s="578" t="s">
        <v>20</v>
      </c>
      <c r="B12" s="742">
        <v>-30.8</v>
      </c>
      <c r="C12" s="736">
        <v>-21.1</v>
      </c>
      <c r="D12" s="737">
        <v>-9.6999999999999993</v>
      </c>
      <c r="E12" s="839">
        <v>0.45971563981042646</v>
      </c>
      <c r="F12" s="742">
        <v>-30.8</v>
      </c>
      <c r="G12" s="736">
        <v>-21.1</v>
      </c>
      <c r="H12" s="737">
        <v>-9.6999999999999993</v>
      </c>
      <c r="I12" s="733">
        <v>0.45971563981042646</v>
      </c>
      <c r="J12" s="668"/>
      <c r="K12" s="706"/>
      <c r="L12" s="668"/>
      <c r="M12" s="668"/>
      <c r="N12" s="668"/>
      <c r="O12" s="668"/>
      <c r="P12" s="668"/>
    </row>
    <row r="13" spans="1:16" ht="14.85" customHeight="1">
      <c r="A13" s="579" t="s">
        <v>21</v>
      </c>
      <c r="B13" s="742">
        <v>-41.4</v>
      </c>
      <c r="C13" s="736">
        <v>-34</v>
      </c>
      <c r="D13" s="737">
        <v>-7.3999999999999986</v>
      </c>
      <c r="E13" s="839">
        <v>0.21764705882352936</v>
      </c>
      <c r="F13" s="837">
        <v>-41.4</v>
      </c>
      <c r="G13" s="736">
        <v>-34</v>
      </c>
      <c r="H13" s="737">
        <v>-7.3999999999999986</v>
      </c>
      <c r="I13" s="733">
        <v>0.21764705882352936</v>
      </c>
      <c r="J13" s="668"/>
      <c r="K13" s="706"/>
      <c r="L13" s="668"/>
      <c r="M13" s="668"/>
      <c r="N13" s="668"/>
      <c r="O13" s="668"/>
      <c r="P13" s="668"/>
    </row>
    <row r="14" spans="1:16" ht="14.85" customHeight="1">
      <c r="A14" s="274" t="s">
        <v>22</v>
      </c>
      <c r="B14" s="743">
        <v>289.70000000000005</v>
      </c>
      <c r="C14" s="738">
        <v>253.5</v>
      </c>
      <c r="D14" s="739">
        <v>36.200000000000045</v>
      </c>
      <c r="E14" s="838">
        <v>0.1428007889546353</v>
      </c>
      <c r="F14" s="743">
        <v>294.2</v>
      </c>
      <c r="G14" s="738">
        <v>239.9</v>
      </c>
      <c r="H14" s="739">
        <v>54.299999999999983</v>
      </c>
      <c r="I14" s="740">
        <v>0.22634431012922043</v>
      </c>
      <c r="J14" s="668"/>
      <c r="K14" s="668"/>
      <c r="L14" s="668"/>
      <c r="M14" s="668"/>
      <c r="N14" s="668"/>
      <c r="O14" s="668"/>
      <c r="P14" s="668"/>
    </row>
    <row r="15" spans="1:16" ht="14.85" customHeight="1">
      <c r="A15" s="578" t="s">
        <v>23</v>
      </c>
      <c r="B15" s="742">
        <v>-85.4</v>
      </c>
      <c r="C15" s="741">
        <v>-73.400000000000006</v>
      </c>
      <c r="D15" s="737">
        <v>-12</v>
      </c>
      <c r="E15" s="839">
        <v>0.16348773841961853</v>
      </c>
      <c r="F15" s="742">
        <v>-85.4</v>
      </c>
      <c r="G15" s="741">
        <v>-73.400000000000006</v>
      </c>
      <c r="H15" s="737">
        <v>-12</v>
      </c>
      <c r="I15" s="733">
        <v>0.16348773841961853</v>
      </c>
      <c r="J15" s="668"/>
      <c r="K15" s="668"/>
      <c r="L15" s="668"/>
      <c r="M15" s="668"/>
      <c r="N15" s="668"/>
      <c r="O15" s="668"/>
      <c r="P15" s="668"/>
    </row>
    <row r="16" spans="1:16" ht="34.950000000000003" customHeight="1">
      <c r="A16" s="578" t="s">
        <v>339</v>
      </c>
      <c r="B16" s="742">
        <v>-0.9</v>
      </c>
      <c r="C16" s="741">
        <v>-1.7</v>
      </c>
      <c r="D16" s="737">
        <v>0.79999999999999993</v>
      </c>
      <c r="E16" s="839">
        <v>-0.47058823529411764</v>
      </c>
      <c r="F16" s="742">
        <v>-0.9</v>
      </c>
      <c r="G16" s="741">
        <v>-1.7</v>
      </c>
      <c r="H16" s="737">
        <v>0.79999999999999993</v>
      </c>
      <c r="I16" s="733">
        <v>-0.47058823529411764</v>
      </c>
      <c r="J16" s="668"/>
      <c r="K16" s="706"/>
      <c r="L16" s="668"/>
      <c r="M16" s="668"/>
      <c r="N16" s="668"/>
      <c r="O16" s="668"/>
      <c r="P16" s="668"/>
    </row>
    <row r="17" spans="1:17" ht="14.85" customHeight="1">
      <c r="A17" s="274" t="s">
        <v>24</v>
      </c>
      <c r="B17" s="743">
        <v>203.39999999999998</v>
      </c>
      <c r="C17" s="738">
        <v>178.4</v>
      </c>
      <c r="D17" s="739">
        <v>24.999999999999972</v>
      </c>
      <c r="E17" s="838">
        <v>0.14013452914798191</v>
      </c>
      <c r="F17" s="743">
        <v>207.9</v>
      </c>
      <c r="G17" s="738">
        <v>164.79999999999998</v>
      </c>
      <c r="H17" s="739">
        <v>43.100000000000023</v>
      </c>
      <c r="I17" s="740">
        <v>0.26152912621359242</v>
      </c>
      <c r="J17" s="668"/>
      <c r="K17" s="668"/>
      <c r="L17" s="668"/>
      <c r="M17" s="668"/>
      <c r="N17" s="668"/>
      <c r="O17" s="668"/>
      <c r="P17" s="668"/>
    </row>
    <row r="18" spans="1:17" ht="14.85" customHeight="1">
      <c r="A18" s="578" t="s">
        <v>25</v>
      </c>
      <c r="B18" s="742">
        <v>-16.899999999999999</v>
      </c>
      <c r="C18" s="741">
        <v>-11.1</v>
      </c>
      <c r="D18" s="737">
        <v>-5.7999999999999989</v>
      </c>
      <c r="E18" s="839">
        <v>0.5225225225225224</v>
      </c>
      <c r="F18" s="742">
        <v>-16.899999999999999</v>
      </c>
      <c r="G18" s="741">
        <v>9.1</v>
      </c>
      <c r="H18" s="737">
        <v>-26</v>
      </c>
      <c r="I18" s="733" t="s">
        <v>54</v>
      </c>
      <c r="J18" s="668"/>
      <c r="K18" s="668"/>
      <c r="L18" s="668"/>
      <c r="M18" s="668"/>
      <c r="N18" s="668"/>
      <c r="O18" s="668"/>
      <c r="P18" s="668"/>
    </row>
    <row r="19" spans="1:17" ht="14.85" customHeight="1">
      <c r="A19" s="581" t="s">
        <v>26</v>
      </c>
      <c r="B19" s="742">
        <v>-21.9</v>
      </c>
      <c r="C19" s="741">
        <v>-17.099999999999998</v>
      </c>
      <c r="D19" s="737">
        <v>-4.8000000000000007</v>
      </c>
      <c r="E19" s="839">
        <v>0.28070175438596501</v>
      </c>
      <c r="F19" s="742">
        <v>-22.6</v>
      </c>
      <c r="G19" s="741">
        <v>-18.100000000000001</v>
      </c>
      <c r="H19" s="737">
        <v>-4.5</v>
      </c>
      <c r="I19" s="733">
        <v>0.24861878453038672</v>
      </c>
      <c r="J19" s="668"/>
      <c r="K19" s="668"/>
      <c r="L19" s="668"/>
      <c r="M19" s="668"/>
      <c r="N19" s="668"/>
      <c r="O19" s="668"/>
      <c r="P19" s="668"/>
    </row>
    <row r="20" spans="1:17" ht="14.85" customHeight="1">
      <c r="A20" s="580" t="s">
        <v>27</v>
      </c>
      <c r="B20" s="743">
        <v>164.6</v>
      </c>
      <c r="C20" s="738">
        <v>150.1</v>
      </c>
      <c r="D20" s="739">
        <v>14.5</v>
      </c>
      <c r="E20" s="838">
        <v>9.6602265156562298E-2</v>
      </c>
      <c r="F20" s="743">
        <v>168.4</v>
      </c>
      <c r="G20" s="738">
        <v>155.79999999999998</v>
      </c>
      <c r="H20" s="739">
        <v>12.600000000000023</v>
      </c>
      <c r="I20" s="740">
        <v>8.0872913992297971E-2</v>
      </c>
      <c r="J20" s="668"/>
      <c r="K20" s="668"/>
      <c r="L20" s="668"/>
      <c r="M20" s="668"/>
      <c r="N20" s="668"/>
      <c r="O20" s="668"/>
      <c r="P20" s="668"/>
    </row>
    <row r="21" spans="1:17" ht="14.85" customHeight="1">
      <c r="A21" s="840" t="s">
        <v>28</v>
      </c>
      <c r="B21" s="845" t="s">
        <v>54</v>
      </c>
      <c r="C21" s="846" t="s">
        <v>54</v>
      </c>
      <c r="D21" s="846" t="s">
        <v>54</v>
      </c>
      <c r="E21" s="847" t="s">
        <v>54</v>
      </c>
      <c r="F21" s="842">
        <v>2.33</v>
      </c>
      <c r="G21" s="844">
        <v>2.15</v>
      </c>
      <c r="H21" s="844">
        <v>0.18000000000000016</v>
      </c>
      <c r="I21" s="841">
        <v>8.3720930232558222E-2</v>
      </c>
      <c r="J21" s="668"/>
      <c r="K21" s="668"/>
      <c r="L21" s="668"/>
      <c r="M21" s="668"/>
      <c r="N21" s="668"/>
      <c r="O21" s="668"/>
      <c r="P21" s="668"/>
    </row>
    <row r="22" spans="1:17" ht="14.85" customHeight="1">
      <c r="A22" s="699"/>
      <c r="B22" s="697"/>
      <c r="C22" s="697"/>
      <c r="D22" s="697"/>
      <c r="E22" s="697"/>
      <c r="F22" s="668"/>
      <c r="G22" s="700"/>
      <c r="H22" s="668"/>
      <c r="I22" s="668"/>
      <c r="J22" s="668"/>
      <c r="K22" s="668"/>
      <c r="L22" s="668"/>
      <c r="M22" s="668"/>
      <c r="N22" s="668"/>
      <c r="O22" s="668"/>
      <c r="P22" s="668"/>
    </row>
    <row r="23" spans="1:17" ht="14.85" customHeight="1">
      <c r="A23" s="699"/>
      <c r="B23" s="697"/>
      <c r="C23" s="697"/>
      <c r="D23" s="697"/>
      <c r="E23" s="697"/>
      <c r="F23" s="668"/>
      <c r="G23" s="700"/>
      <c r="H23" s="843"/>
      <c r="I23" s="668"/>
      <c r="J23" s="668"/>
      <c r="K23" s="668"/>
      <c r="L23" s="668"/>
      <c r="M23" s="668"/>
      <c r="N23" s="668"/>
      <c r="O23" s="668"/>
      <c r="P23" s="668"/>
    </row>
    <row r="24" spans="1:17" ht="14.85" customHeight="1">
      <c r="A24" s="1112" t="s">
        <v>29</v>
      </c>
      <c r="B24" s="1112"/>
      <c r="C24" s="1112"/>
      <c r="D24" s="1112"/>
      <c r="E24" s="1112"/>
      <c r="F24" s="668"/>
      <c r="G24" s="668"/>
      <c r="H24" s="125"/>
      <c r="I24" s="668"/>
      <c r="J24" s="668"/>
      <c r="K24" s="668"/>
      <c r="L24" s="668"/>
      <c r="M24" s="668"/>
      <c r="N24" s="668"/>
      <c r="O24" s="668"/>
      <c r="P24" s="668"/>
    </row>
    <row r="25" spans="1:17" ht="14.85" customHeight="1">
      <c r="A25" s="1031"/>
      <c r="B25" s="1040" t="s">
        <v>540</v>
      </c>
      <c r="C25" s="1041" t="s">
        <v>541</v>
      </c>
      <c r="D25" s="1028" t="s">
        <v>32</v>
      </c>
      <c r="E25" s="1028" t="s">
        <v>33</v>
      </c>
      <c r="F25" s="668"/>
      <c r="G25" s="668"/>
      <c r="H25" s="843"/>
      <c r="I25" s="668"/>
      <c r="J25" s="668"/>
      <c r="K25" s="668"/>
      <c r="L25" s="668"/>
      <c r="M25" s="668"/>
      <c r="N25" s="668"/>
      <c r="O25" s="668"/>
      <c r="P25" s="668"/>
    </row>
    <row r="26" spans="1:17" ht="14.85" customHeight="1">
      <c r="A26" s="45" t="s">
        <v>34</v>
      </c>
      <c r="B26" s="47">
        <v>571.6</v>
      </c>
      <c r="C26" s="48">
        <v>933.7</v>
      </c>
      <c r="D26" s="53">
        <v>-362.1</v>
      </c>
      <c r="E26" s="54">
        <v>-0.38781193102709649</v>
      </c>
      <c r="F26" s="674"/>
      <c r="G26" s="668"/>
      <c r="H26" s="668"/>
      <c r="I26" s="668"/>
      <c r="J26" s="668"/>
      <c r="K26" s="672"/>
      <c r="L26" s="668"/>
      <c r="M26" s="668"/>
      <c r="N26" s="701"/>
      <c r="O26" s="701"/>
      <c r="P26" s="701"/>
    </row>
    <row r="27" spans="1:17" ht="14.85" customHeight="1">
      <c r="A27" s="49" t="s">
        <v>35</v>
      </c>
      <c r="B27" s="988">
        <v>354.4</v>
      </c>
      <c r="C27" s="48">
        <v>295.5</v>
      </c>
      <c r="D27" s="55">
        <v>58.899999999999977</v>
      </c>
      <c r="E27" s="56">
        <v>0.19932318104906929</v>
      </c>
      <c r="F27" s="668"/>
      <c r="G27" s="668"/>
      <c r="H27" s="668"/>
      <c r="I27" s="668"/>
      <c r="J27" s="668"/>
      <c r="K27" s="672"/>
      <c r="L27" s="668"/>
      <c r="M27" s="668"/>
      <c r="N27" s="701"/>
      <c r="O27" s="701"/>
      <c r="P27" s="701"/>
    </row>
    <row r="28" spans="1:17" ht="14.85" customHeight="1">
      <c r="A28" s="49" t="s">
        <v>36</v>
      </c>
      <c r="B28" s="50">
        <v>200.9</v>
      </c>
      <c r="C28" s="48">
        <v>163.4</v>
      </c>
      <c r="D28" s="55">
        <v>37.5</v>
      </c>
      <c r="E28" s="56">
        <v>0.22949816401468787</v>
      </c>
      <c r="F28" s="668"/>
      <c r="G28" s="668"/>
      <c r="H28" s="668"/>
      <c r="I28" s="668"/>
      <c r="J28" s="668"/>
      <c r="K28" s="672"/>
      <c r="L28" s="668"/>
      <c r="M28" s="701"/>
      <c r="N28" s="701"/>
      <c r="O28" s="701"/>
      <c r="P28" s="701"/>
    </row>
    <row r="29" spans="1:17" ht="14.85" customHeight="1">
      <c r="A29" s="49" t="s">
        <v>37</v>
      </c>
      <c r="B29" s="50">
        <v>63.8</v>
      </c>
      <c r="C29" s="48">
        <v>61.1</v>
      </c>
      <c r="D29" s="55">
        <v>2.6999999999999957</v>
      </c>
      <c r="E29" s="56">
        <v>4.4189852700490931E-2</v>
      </c>
      <c r="F29" s="668"/>
      <c r="G29" s="668"/>
      <c r="H29" s="668"/>
      <c r="I29" s="668"/>
      <c r="J29" s="668"/>
      <c r="K29" s="672"/>
      <c r="L29" s="668"/>
      <c r="M29" s="701"/>
      <c r="N29" s="701"/>
      <c r="O29" s="701"/>
      <c r="P29" s="701"/>
    </row>
    <row r="30" spans="1:17" ht="14.85" customHeight="1">
      <c r="A30" s="49" t="s">
        <v>38</v>
      </c>
      <c r="B30" s="50">
        <v>-98.399999999999991</v>
      </c>
      <c r="C30" s="48">
        <v>-83.4</v>
      </c>
      <c r="D30" s="55">
        <v>-14.999999999999986</v>
      </c>
      <c r="E30" s="56">
        <v>0.17985611510791349</v>
      </c>
      <c r="F30" s="668"/>
      <c r="G30" s="668"/>
      <c r="H30" s="668"/>
      <c r="I30" s="668"/>
      <c r="J30" s="668"/>
      <c r="K30" s="672"/>
      <c r="L30" s="668"/>
      <c r="M30" s="701"/>
      <c r="N30" s="701"/>
      <c r="O30" s="701"/>
      <c r="P30" s="701"/>
    </row>
    <row r="31" spans="1:17" ht="14.85" customHeight="1">
      <c r="A31" s="261" t="s">
        <v>16</v>
      </c>
      <c r="B31" s="263">
        <v>1092.3</v>
      </c>
      <c r="C31" s="264">
        <v>1370.3999999999999</v>
      </c>
      <c r="D31" s="265">
        <v>-278.09999999999991</v>
      </c>
      <c r="E31" s="266">
        <v>-0.20293345008756564</v>
      </c>
      <c r="F31" s="668"/>
      <c r="G31" s="668"/>
      <c r="H31" s="989"/>
      <c r="I31" s="668"/>
      <c r="J31" s="668"/>
      <c r="K31" s="672"/>
      <c r="L31" s="668"/>
      <c r="M31" s="701"/>
      <c r="N31" s="701"/>
      <c r="O31" s="701"/>
      <c r="P31" s="701"/>
    </row>
    <row r="32" spans="1:17" ht="14.85" customHeight="1">
      <c r="A32" s="699"/>
      <c r="B32" s="697"/>
      <c r="C32" s="697"/>
      <c r="D32" s="697"/>
      <c r="E32" s="697"/>
      <c r="F32" s="668"/>
      <c r="G32" s="668"/>
      <c r="H32" s="668"/>
      <c r="I32" s="668"/>
      <c r="J32" s="668"/>
      <c r="K32" s="668"/>
      <c r="L32" s="668"/>
      <c r="M32" s="668"/>
      <c r="N32" s="668"/>
      <c r="O32" s="668"/>
      <c r="P32" s="668"/>
      <c r="Q32" s="668"/>
    </row>
    <row r="34" spans="1:17" ht="14.85" customHeight="1">
      <c r="A34" s="267" t="s">
        <v>39</v>
      </c>
      <c r="B34" s="246"/>
      <c r="C34" s="246"/>
      <c r="D34" s="246"/>
      <c r="E34" s="246"/>
      <c r="F34" s="668"/>
      <c r="G34" s="668"/>
      <c r="H34" s="668"/>
      <c r="I34" s="668"/>
      <c r="J34" s="668"/>
      <c r="K34" s="668"/>
      <c r="L34" s="668"/>
      <c r="M34" s="668"/>
      <c r="N34" s="668"/>
      <c r="O34" s="668"/>
      <c r="P34" s="668"/>
      <c r="Q34" s="668"/>
    </row>
    <row r="35" spans="1:17" ht="14.85" customHeight="1">
      <c r="A35" s="1031"/>
      <c r="B35" s="1040" t="s">
        <v>540</v>
      </c>
      <c r="C35" s="1041" t="s">
        <v>541</v>
      </c>
      <c r="D35" s="1028" t="s">
        <v>32</v>
      </c>
      <c r="E35" s="1028" t="s">
        <v>40</v>
      </c>
      <c r="F35" s="7"/>
      <c r="G35" s="668"/>
      <c r="H35" s="668"/>
      <c r="I35" s="668"/>
      <c r="J35" s="668"/>
      <c r="K35" s="672"/>
      <c r="L35" s="668"/>
      <c r="M35" s="668"/>
      <c r="N35" s="668"/>
      <c r="O35" s="668"/>
      <c r="P35" s="668"/>
      <c r="Q35" s="668"/>
    </row>
    <row r="36" spans="1:17" ht="14.85" customHeight="1">
      <c r="A36" s="895" t="s">
        <v>36</v>
      </c>
      <c r="B36" s="47">
        <v>134.5</v>
      </c>
      <c r="C36" s="48">
        <v>109.1</v>
      </c>
      <c r="D36" s="53">
        <v>25.4</v>
      </c>
      <c r="E36" s="54">
        <v>0.23300000000000001</v>
      </c>
      <c r="F36" s="668"/>
      <c r="G36" s="668"/>
      <c r="H36" s="668"/>
      <c r="I36" s="668"/>
      <c r="J36" s="668"/>
      <c r="K36" s="672"/>
      <c r="L36" s="668"/>
      <c r="M36" s="668"/>
      <c r="N36" s="701"/>
      <c r="O36" s="701"/>
      <c r="P36" s="701"/>
      <c r="Q36" s="701"/>
    </row>
    <row r="37" spans="1:17" ht="14.85" customHeight="1">
      <c r="A37" s="49" t="s">
        <v>35</v>
      </c>
      <c r="B37" s="50">
        <v>115.7</v>
      </c>
      <c r="C37" s="48">
        <v>88.7</v>
      </c>
      <c r="D37" s="55">
        <v>27</v>
      </c>
      <c r="E37" s="56">
        <v>0.30399999999999999</v>
      </c>
      <c r="F37" s="668"/>
      <c r="G37" s="668"/>
      <c r="H37" s="668"/>
      <c r="I37" s="668"/>
      <c r="J37" s="668"/>
      <c r="K37" s="672"/>
      <c r="L37" s="668"/>
      <c r="M37" s="668"/>
      <c r="N37" s="701"/>
      <c r="O37" s="701"/>
      <c r="P37" s="701"/>
      <c r="Q37" s="701"/>
    </row>
    <row r="38" spans="1:17" ht="14.85" customHeight="1">
      <c r="A38" s="64" t="s">
        <v>37</v>
      </c>
      <c r="B38" s="50">
        <v>25.2</v>
      </c>
      <c r="C38" s="48">
        <v>32.200000000000003</v>
      </c>
      <c r="D38" s="55">
        <v>-7</v>
      </c>
      <c r="E38" s="56">
        <v>-0.217</v>
      </c>
      <c r="F38" s="668"/>
      <c r="G38" s="668"/>
      <c r="H38" s="668"/>
      <c r="I38" s="668"/>
      <c r="J38" s="668"/>
      <c r="K38" s="668"/>
      <c r="L38" s="668"/>
      <c r="M38" s="668"/>
      <c r="N38" s="701"/>
      <c r="O38" s="701"/>
      <c r="P38" s="701"/>
      <c r="Q38" s="701"/>
    </row>
    <row r="39" spans="1:17" ht="14.85" customHeight="1">
      <c r="A39" s="49" t="s">
        <v>34</v>
      </c>
      <c r="B39" s="50">
        <v>11.8</v>
      </c>
      <c r="C39" s="48">
        <v>21.7</v>
      </c>
      <c r="D39" s="55">
        <v>-9.9</v>
      </c>
      <c r="E39" s="56">
        <v>-0.45600000000000002</v>
      </c>
      <c r="F39" s="668"/>
      <c r="G39" s="668"/>
      <c r="H39" s="668"/>
      <c r="I39" s="668"/>
      <c r="J39" s="668"/>
      <c r="K39" s="672"/>
      <c r="L39" s="668"/>
      <c r="M39" s="668"/>
      <c r="N39" s="701"/>
      <c r="O39" s="701"/>
      <c r="P39" s="701"/>
      <c r="Q39" s="701"/>
    </row>
    <row r="40" spans="1:17" ht="14.85" customHeight="1">
      <c r="A40" s="64" t="s">
        <v>38</v>
      </c>
      <c r="B40" s="50">
        <v>2.6</v>
      </c>
      <c r="C40" s="48">
        <v>1.9</v>
      </c>
      <c r="D40" s="55">
        <v>0.7</v>
      </c>
      <c r="E40" s="56">
        <v>0.36799999999999999</v>
      </c>
      <c r="F40" s="668"/>
      <c r="G40" s="668"/>
      <c r="H40" s="668"/>
      <c r="I40" s="668"/>
      <c r="J40" s="668"/>
      <c r="K40" s="672"/>
      <c r="L40" s="668"/>
      <c r="M40" s="668"/>
      <c r="N40" s="701"/>
      <c r="O40" s="701"/>
      <c r="P40" s="701"/>
      <c r="Q40" s="701"/>
    </row>
    <row r="41" spans="1:17" ht="14.85" customHeight="1">
      <c r="A41" s="261" t="s">
        <v>22</v>
      </c>
      <c r="B41" s="263">
        <v>289.7</v>
      </c>
      <c r="C41" s="264">
        <v>253.5</v>
      </c>
      <c r="D41" s="265">
        <v>36.200000000000003</v>
      </c>
      <c r="E41" s="266">
        <v>0.14299999999999999</v>
      </c>
      <c r="F41" s="668"/>
      <c r="G41" s="668"/>
      <c r="H41" s="668"/>
      <c r="I41" s="668"/>
      <c r="J41" s="668"/>
      <c r="K41" s="672"/>
      <c r="L41" s="668"/>
      <c r="M41" s="668"/>
      <c r="N41" s="701"/>
      <c r="O41" s="701"/>
      <c r="P41" s="701"/>
      <c r="Q41" s="701"/>
    </row>
    <row r="42" spans="1:17" ht="14.85" customHeight="1">
      <c r="A42" s="178"/>
      <c r="B42" s="697"/>
      <c r="C42" s="697"/>
      <c r="D42" s="697"/>
      <c r="E42" s="697"/>
      <c r="F42" s="668"/>
      <c r="G42" s="668"/>
      <c r="H42" s="668"/>
      <c r="I42" s="668"/>
      <c r="J42" s="668"/>
      <c r="K42" s="668"/>
      <c r="L42" s="668"/>
      <c r="M42" s="668"/>
      <c r="N42" s="668"/>
      <c r="O42" s="668"/>
      <c r="P42" s="668"/>
      <c r="Q42" s="668"/>
    </row>
    <row r="43" spans="1:17" ht="14.85" customHeight="1">
      <c r="A43" s="699"/>
      <c r="B43" s="697"/>
      <c r="C43" s="697"/>
      <c r="D43" s="697"/>
      <c r="E43" s="697"/>
      <c r="F43" s="668"/>
      <c r="G43" s="668"/>
      <c r="H43" s="668"/>
      <c r="I43" s="668"/>
      <c r="J43" s="668"/>
      <c r="K43" s="672"/>
      <c r="L43" s="668"/>
      <c r="M43" s="668"/>
      <c r="N43" s="668"/>
      <c r="O43" s="668"/>
      <c r="P43" s="668"/>
      <c r="Q43" s="668"/>
    </row>
    <row r="44" spans="1:17" ht="14.85" customHeight="1">
      <c r="A44" s="267" t="s">
        <v>41</v>
      </c>
      <c r="B44" s="246"/>
      <c r="C44" s="246"/>
      <c r="D44" s="246"/>
      <c r="E44" s="246"/>
      <c r="F44" s="668"/>
      <c r="G44" s="668"/>
      <c r="H44" s="668"/>
      <c r="I44" s="668"/>
      <c r="J44" s="668"/>
      <c r="K44" s="672"/>
      <c r="L44" s="668"/>
      <c r="M44" s="668"/>
      <c r="N44" s="668"/>
      <c r="O44" s="668"/>
      <c r="P44" s="668"/>
      <c r="Q44" s="668"/>
    </row>
    <row r="45" spans="1:17" ht="14.85" customHeight="1">
      <c r="A45" s="1031"/>
      <c r="B45" s="1040" t="s">
        <v>540</v>
      </c>
      <c r="C45" s="1041" t="s">
        <v>541</v>
      </c>
      <c r="D45" s="1028" t="s">
        <v>32</v>
      </c>
      <c r="E45" s="1028" t="s">
        <v>40</v>
      </c>
      <c r="F45" s="668"/>
      <c r="G45" s="668"/>
      <c r="H45" s="672"/>
      <c r="I45" s="672"/>
      <c r="J45" s="668"/>
      <c r="K45" s="668"/>
      <c r="L45" s="668"/>
      <c r="M45" s="668"/>
      <c r="N45" s="668"/>
      <c r="O45" s="668"/>
      <c r="P45" s="668"/>
      <c r="Q45" s="668"/>
    </row>
    <row r="46" spans="1:17" ht="14.85" customHeight="1">
      <c r="A46" s="45" t="s">
        <v>36</v>
      </c>
      <c r="B46" s="47">
        <v>113.8</v>
      </c>
      <c r="C46" s="48">
        <v>94.8</v>
      </c>
      <c r="D46" s="53">
        <v>19</v>
      </c>
      <c r="E46" s="54">
        <v>0.2</v>
      </c>
      <c r="F46" s="668"/>
      <c r="G46" s="668"/>
      <c r="H46" s="668"/>
      <c r="I46" s="668"/>
      <c r="J46" s="668"/>
      <c r="K46" s="668"/>
      <c r="L46" s="668"/>
      <c r="M46" s="668"/>
      <c r="N46" s="668"/>
      <c r="O46" s="668"/>
      <c r="P46" s="668"/>
      <c r="Q46" s="668"/>
    </row>
    <row r="47" spans="1:17" ht="14.85" customHeight="1">
      <c r="A47" s="49" t="s">
        <v>35</v>
      </c>
      <c r="B47" s="50">
        <v>61.7</v>
      </c>
      <c r="C47" s="48">
        <v>38.299999999999997</v>
      </c>
      <c r="D47" s="55">
        <v>23.4</v>
      </c>
      <c r="E47" s="56">
        <v>0.61099999999999999</v>
      </c>
      <c r="F47" s="668"/>
      <c r="G47" s="668"/>
      <c r="H47" s="668"/>
      <c r="I47" s="668"/>
      <c r="J47" s="668"/>
      <c r="K47" s="668"/>
      <c r="L47" s="668"/>
      <c r="M47" s="668"/>
      <c r="N47" s="668"/>
      <c r="O47" s="668"/>
      <c r="P47" s="668"/>
      <c r="Q47" s="668"/>
    </row>
    <row r="48" spans="1:17" ht="14.85" customHeight="1">
      <c r="A48" s="49" t="s">
        <v>625</v>
      </c>
      <c r="B48" s="50">
        <v>19.399999999999999</v>
      </c>
      <c r="C48" s="48">
        <v>26.5</v>
      </c>
      <c r="D48" s="55">
        <v>-7.1</v>
      </c>
      <c r="E48" s="56">
        <v>-0.26800000000000002</v>
      </c>
      <c r="F48" s="668"/>
      <c r="G48" s="668"/>
      <c r="H48" s="668"/>
      <c r="I48" s="668"/>
      <c r="J48" s="668"/>
      <c r="K48" s="668"/>
      <c r="L48" s="668"/>
      <c r="M48" s="668"/>
      <c r="N48" s="668"/>
      <c r="O48" s="668"/>
      <c r="P48" s="668"/>
      <c r="Q48" s="668"/>
    </row>
    <row r="49" spans="1:17" ht="14.85" customHeight="1">
      <c r="A49" s="49" t="s">
        <v>602</v>
      </c>
      <c r="B49" s="50">
        <v>10.5</v>
      </c>
      <c r="C49" s="48">
        <v>20.100000000000001</v>
      </c>
      <c r="D49" s="55">
        <v>-9.6</v>
      </c>
      <c r="E49" s="56">
        <v>-0.47799999999999998</v>
      </c>
      <c r="F49" s="668"/>
      <c r="G49" s="668"/>
      <c r="H49" s="668"/>
      <c r="I49" s="668"/>
      <c r="J49" s="668"/>
      <c r="K49" s="668"/>
      <c r="L49" s="668"/>
      <c r="M49" s="668"/>
      <c r="N49" s="668"/>
      <c r="O49" s="668"/>
      <c r="P49" s="668"/>
      <c r="Q49" s="668"/>
    </row>
    <row r="50" spans="1:17" ht="14.85" customHeight="1">
      <c r="A50" s="49" t="s">
        <v>626</v>
      </c>
      <c r="B50" s="50">
        <v>-2</v>
      </c>
      <c r="C50" s="48">
        <v>-1.2</v>
      </c>
      <c r="D50" s="55">
        <v>-0.8</v>
      </c>
      <c r="E50" s="56">
        <v>0.66700000000000004</v>
      </c>
      <c r="F50" s="668"/>
      <c r="G50" s="668"/>
      <c r="H50" s="668"/>
      <c r="I50" s="668"/>
      <c r="J50" s="668"/>
      <c r="K50" s="668"/>
      <c r="L50" s="668"/>
      <c r="M50" s="668"/>
      <c r="N50" s="668"/>
      <c r="O50" s="668"/>
      <c r="P50" s="668"/>
      <c r="Q50" s="668"/>
    </row>
    <row r="51" spans="1:17" ht="14.85" customHeight="1">
      <c r="A51" s="261" t="s">
        <v>42</v>
      </c>
      <c r="B51" s="263">
        <v>203.4</v>
      </c>
      <c r="C51" s="264">
        <v>178.4</v>
      </c>
      <c r="D51" s="265">
        <v>25</v>
      </c>
      <c r="E51" s="266">
        <v>0.14000000000000001</v>
      </c>
      <c r="F51" s="668"/>
      <c r="G51" s="668"/>
      <c r="H51" s="668"/>
      <c r="I51" s="668"/>
      <c r="J51" s="668"/>
      <c r="K51" s="668"/>
      <c r="L51" s="668"/>
      <c r="M51" s="668"/>
      <c r="N51" s="668"/>
      <c r="O51" s="668"/>
      <c r="P51" s="668"/>
      <c r="Q51" s="668"/>
    </row>
    <row r="53" spans="1:17" ht="14.85" customHeight="1">
      <c r="A53" s="699"/>
      <c r="B53" s="697"/>
      <c r="C53" s="697"/>
      <c r="D53" s="697"/>
      <c r="E53" s="697"/>
      <c r="F53" s="668"/>
      <c r="G53" s="700"/>
      <c r="H53" s="668"/>
      <c r="I53" s="668"/>
      <c r="J53" s="668"/>
      <c r="K53" s="668"/>
      <c r="L53" s="668"/>
      <c r="M53" s="668"/>
      <c r="N53" s="668"/>
      <c r="O53" s="668"/>
      <c r="P53" s="668"/>
      <c r="Q53" s="668"/>
    </row>
    <row r="54" spans="1:17" ht="14.85" customHeight="1">
      <c r="A54" s="267" t="s">
        <v>43</v>
      </c>
      <c r="B54" s="246"/>
      <c r="C54" s="246"/>
      <c r="D54" s="246"/>
      <c r="E54" s="246"/>
      <c r="F54" s="668"/>
      <c r="G54" s="668"/>
      <c r="H54" s="668"/>
      <c r="I54" s="668"/>
      <c r="J54" s="668"/>
      <c r="K54" s="668"/>
      <c r="L54" s="668"/>
      <c r="M54" s="668"/>
      <c r="N54" s="668"/>
      <c r="O54" s="668"/>
      <c r="P54" s="668"/>
      <c r="Q54" s="668"/>
    </row>
    <row r="55" spans="1:17" ht="14.85" customHeight="1">
      <c r="A55" s="1031"/>
      <c r="B55" s="1040" t="s">
        <v>540</v>
      </c>
      <c r="C55" s="1041" t="s">
        <v>541</v>
      </c>
      <c r="D55" s="1028" t="s">
        <v>32</v>
      </c>
      <c r="E55" s="1028" t="s">
        <v>40</v>
      </c>
      <c r="F55" s="668"/>
      <c r="G55" s="668"/>
      <c r="H55" s="668"/>
      <c r="I55" s="668"/>
      <c r="J55" s="668"/>
      <c r="K55" s="672"/>
      <c r="L55" s="668"/>
      <c r="M55" s="668"/>
      <c r="N55" s="668"/>
      <c r="O55" s="668"/>
      <c r="P55" s="668"/>
      <c r="Q55" s="668"/>
    </row>
    <row r="56" spans="1:17" ht="14.85" customHeight="1">
      <c r="A56" s="65" t="s">
        <v>36</v>
      </c>
      <c r="B56" s="47">
        <v>269.60000000000002</v>
      </c>
      <c r="C56" s="48">
        <v>234.00000000000003</v>
      </c>
      <c r="D56" s="53">
        <v>35.599999999999994</v>
      </c>
      <c r="E56" s="54">
        <v>0.1521367521367521</v>
      </c>
      <c r="F56" s="668"/>
      <c r="G56" s="668"/>
      <c r="H56" s="668"/>
      <c r="I56" s="668"/>
      <c r="J56" s="668"/>
      <c r="K56" s="668"/>
      <c r="L56" s="668"/>
      <c r="M56" s="668"/>
      <c r="N56" s="701"/>
      <c r="O56" s="701"/>
      <c r="P56" s="701"/>
      <c r="Q56" s="701"/>
    </row>
    <row r="57" spans="1:17" ht="14.85" customHeight="1">
      <c r="A57" s="66" t="s">
        <v>394</v>
      </c>
      <c r="B57" s="50">
        <v>211.3</v>
      </c>
      <c r="C57" s="51">
        <v>130.1</v>
      </c>
      <c r="D57" s="53">
        <v>81.200000000000017</v>
      </c>
      <c r="E57" s="56">
        <v>0.6241352805534206</v>
      </c>
      <c r="F57" s="668"/>
      <c r="G57" s="668"/>
      <c r="H57" s="668"/>
      <c r="I57" s="668"/>
      <c r="J57" s="668"/>
      <c r="K57" s="668"/>
      <c r="L57" s="668"/>
      <c r="M57" s="668"/>
      <c r="N57" s="701"/>
      <c r="O57" s="701"/>
      <c r="P57" s="701"/>
      <c r="Q57" s="701"/>
    </row>
    <row r="58" spans="1:17" ht="14.85" customHeight="1">
      <c r="A58" s="66" t="s">
        <v>47</v>
      </c>
      <c r="B58" s="50">
        <v>25.6</v>
      </c>
      <c r="C58" s="51">
        <v>26.8</v>
      </c>
      <c r="D58" s="53">
        <v>-1.1999999999999993</v>
      </c>
      <c r="E58" s="56">
        <v>-4.4776119402985044E-2</v>
      </c>
      <c r="F58" s="668"/>
      <c r="G58" s="668"/>
      <c r="H58" s="668"/>
      <c r="I58" s="668"/>
      <c r="J58" s="668"/>
      <c r="K58" s="668"/>
      <c r="L58" s="668"/>
      <c r="M58" s="668"/>
      <c r="N58" s="701"/>
      <c r="O58" s="701"/>
      <c r="P58" s="701"/>
      <c r="Q58" s="701"/>
    </row>
    <row r="59" spans="1:17" ht="14.85" customHeight="1">
      <c r="A59" s="66" t="s">
        <v>603</v>
      </c>
      <c r="B59" s="50">
        <v>12.4</v>
      </c>
      <c r="C59" s="51">
        <v>23.8</v>
      </c>
      <c r="D59" s="53">
        <v>-11.4</v>
      </c>
      <c r="E59" s="56">
        <v>-0.47899159663865548</v>
      </c>
      <c r="F59" s="668"/>
      <c r="G59" s="668"/>
      <c r="H59" s="668"/>
      <c r="I59" s="668"/>
      <c r="J59" s="668"/>
      <c r="K59" s="668"/>
      <c r="L59" s="668"/>
      <c r="M59" s="668"/>
      <c r="N59" s="701"/>
      <c r="O59" s="701"/>
      <c r="P59" s="701"/>
      <c r="Q59" s="701"/>
    </row>
    <row r="60" spans="1:17" ht="14.85" customHeight="1">
      <c r="A60" s="66" t="s">
        <v>206</v>
      </c>
      <c r="B60" s="50">
        <v>12.3</v>
      </c>
      <c r="C60" s="51">
        <v>20.5</v>
      </c>
      <c r="D60" s="53">
        <v>-8.1999999999999993</v>
      </c>
      <c r="E60" s="56">
        <v>-0.39999999999999997</v>
      </c>
      <c r="F60" s="668"/>
      <c r="G60" s="668"/>
      <c r="H60" s="668"/>
      <c r="I60" s="668"/>
      <c r="J60" s="668"/>
      <c r="K60" s="668"/>
      <c r="L60" s="668"/>
      <c r="M60" s="668"/>
      <c r="N60" s="701"/>
      <c r="O60" s="701"/>
      <c r="P60" s="701"/>
      <c r="Q60" s="701"/>
    </row>
    <row r="61" spans="1:17" ht="14.85" customHeight="1">
      <c r="A61" s="66" t="s">
        <v>45</v>
      </c>
      <c r="B61" s="50">
        <v>7.6</v>
      </c>
      <c r="C61" s="51">
        <v>32.5</v>
      </c>
      <c r="D61" s="53">
        <v>-24.9</v>
      </c>
      <c r="E61" s="56">
        <v>-0.76615384615384607</v>
      </c>
      <c r="F61" s="668"/>
      <c r="G61" s="668"/>
      <c r="H61" s="668"/>
      <c r="I61" s="668"/>
      <c r="J61" s="668"/>
      <c r="K61" s="668"/>
      <c r="L61" s="668"/>
      <c r="M61" s="668"/>
      <c r="N61" s="701"/>
      <c r="O61" s="701"/>
      <c r="P61" s="701"/>
      <c r="Q61" s="701"/>
    </row>
    <row r="62" spans="1:17" ht="14.85" customHeight="1">
      <c r="A62" s="66" t="s">
        <v>627</v>
      </c>
      <c r="B62" s="50">
        <v>0.4</v>
      </c>
      <c r="C62" s="51">
        <v>0.30000000000000004</v>
      </c>
      <c r="D62" s="53">
        <v>9.9999999999999978E-2</v>
      </c>
      <c r="E62" s="56">
        <v>0.3333333333333332</v>
      </c>
      <c r="F62" s="668"/>
      <c r="G62" s="668"/>
      <c r="H62" s="668"/>
      <c r="I62" s="668"/>
      <c r="J62" s="668"/>
      <c r="K62" s="668"/>
      <c r="L62" s="668"/>
      <c r="M62" s="668"/>
      <c r="N62" s="701"/>
      <c r="O62" s="701"/>
      <c r="P62" s="701"/>
      <c r="Q62" s="701"/>
    </row>
    <row r="63" spans="1:17" ht="14.85" customHeight="1">
      <c r="A63" s="65" t="s">
        <v>35</v>
      </c>
      <c r="B63" s="50">
        <v>135.80000000000001</v>
      </c>
      <c r="C63" s="51">
        <v>161.89999999999998</v>
      </c>
      <c r="D63" s="53">
        <v>-26.099999999999966</v>
      </c>
      <c r="E63" s="56">
        <v>-0.16121062384187751</v>
      </c>
      <c r="F63" s="668"/>
      <c r="G63" s="668"/>
      <c r="H63" s="668"/>
      <c r="I63" s="668"/>
      <c r="J63" s="668"/>
      <c r="K63" s="668"/>
      <c r="L63" s="668"/>
      <c r="M63" s="668"/>
      <c r="N63" s="701"/>
      <c r="O63" s="701"/>
      <c r="P63" s="701"/>
      <c r="Q63" s="701"/>
    </row>
    <row r="64" spans="1:17" ht="14.85" customHeight="1">
      <c r="A64" s="848" t="s">
        <v>49</v>
      </c>
      <c r="B64" s="50">
        <v>127.3</v>
      </c>
      <c r="C64" s="51">
        <v>151.6</v>
      </c>
      <c r="D64" s="53">
        <v>-24.299999999999997</v>
      </c>
      <c r="E64" s="56">
        <v>-0.16029023746701845</v>
      </c>
      <c r="F64" s="668"/>
      <c r="G64" s="668"/>
      <c r="H64" s="668"/>
      <c r="I64" s="668"/>
      <c r="J64" s="668"/>
      <c r="K64" s="668"/>
      <c r="L64" s="668"/>
      <c r="M64" s="668"/>
      <c r="N64" s="701"/>
      <c r="O64" s="701"/>
      <c r="P64" s="701"/>
      <c r="Q64" s="701"/>
    </row>
    <row r="65" spans="1:19" ht="25.2" customHeight="1">
      <c r="A65" s="849" t="s">
        <v>644</v>
      </c>
      <c r="B65" s="50">
        <v>78.7</v>
      </c>
      <c r="C65" s="51">
        <v>90</v>
      </c>
      <c r="D65" s="53">
        <v>-11.299999999999997</v>
      </c>
      <c r="E65" s="56">
        <v>-0.12555555555555553</v>
      </c>
      <c r="F65" s="668"/>
      <c r="G65" s="668"/>
      <c r="H65" s="668"/>
      <c r="I65" s="668"/>
      <c r="J65" s="668"/>
      <c r="K65" s="668"/>
      <c r="L65" s="668"/>
      <c r="M65" s="668"/>
      <c r="N65" s="701"/>
      <c r="O65" s="701"/>
      <c r="P65" s="701"/>
      <c r="Q65" s="701"/>
    </row>
    <row r="66" spans="1:19" ht="14.85" customHeight="1">
      <c r="A66" s="849" t="s">
        <v>645</v>
      </c>
      <c r="B66" s="50">
        <v>13.7</v>
      </c>
      <c r="C66" s="51">
        <v>21.8</v>
      </c>
      <c r="D66" s="53">
        <v>-8.1000000000000014</v>
      </c>
      <c r="E66" s="56">
        <v>-0.37155963302752298</v>
      </c>
      <c r="F66" s="668"/>
      <c r="G66" s="668"/>
      <c r="H66" s="668"/>
      <c r="I66" s="668"/>
      <c r="J66" s="668"/>
      <c r="K66" s="668"/>
      <c r="L66" s="668"/>
      <c r="M66" s="668"/>
      <c r="N66" s="701"/>
      <c r="O66" s="701"/>
      <c r="P66" s="701"/>
      <c r="Q66" s="701"/>
    </row>
    <row r="67" spans="1:19" ht="24.9" customHeight="1">
      <c r="A67" s="849" t="s">
        <v>50</v>
      </c>
      <c r="B67" s="50">
        <v>34.9</v>
      </c>
      <c r="C67" s="51">
        <v>39.799999999999997</v>
      </c>
      <c r="D67" s="53">
        <v>-4.8999999999999986</v>
      </c>
      <c r="E67" s="56">
        <v>-0.12311557788944721</v>
      </c>
      <c r="F67" s="668"/>
      <c r="G67" s="668"/>
      <c r="H67" s="668"/>
      <c r="I67" s="668"/>
      <c r="J67" s="668"/>
      <c r="K67" s="668"/>
      <c r="L67" s="668"/>
      <c r="M67" s="668"/>
      <c r="N67" s="701"/>
      <c r="O67" s="701"/>
      <c r="P67" s="701"/>
      <c r="Q67" s="701"/>
    </row>
    <row r="68" spans="1:19" ht="14.85" customHeight="1">
      <c r="A68" s="848" t="s">
        <v>51</v>
      </c>
      <c r="B68" s="50">
        <v>6.1</v>
      </c>
      <c r="C68" s="51">
        <v>5.8</v>
      </c>
      <c r="D68" s="53">
        <v>0.29999999999999982</v>
      </c>
      <c r="E68" s="56">
        <v>5.1724137931034454E-2</v>
      </c>
      <c r="F68" s="668"/>
      <c r="G68" s="668"/>
      <c r="H68" s="668"/>
      <c r="I68" s="668"/>
      <c r="J68" s="668"/>
      <c r="K68" s="668"/>
      <c r="L68" s="668"/>
      <c r="M68" s="668"/>
      <c r="N68" s="701"/>
      <c r="O68" s="701"/>
      <c r="P68" s="701"/>
      <c r="Q68" s="701"/>
    </row>
    <row r="69" spans="1:19" ht="14.85" customHeight="1">
      <c r="A69" s="849" t="s">
        <v>52</v>
      </c>
      <c r="B69" s="50">
        <v>3.1</v>
      </c>
      <c r="C69" s="51">
        <v>3.6</v>
      </c>
      <c r="D69" s="53">
        <v>-0.5</v>
      </c>
      <c r="E69" s="56">
        <v>-0.1388888888888889</v>
      </c>
      <c r="F69" s="668"/>
      <c r="G69" s="668"/>
      <c r="H69" s="668"/>
      <c r="I69" s="668"/>
      <c r="J69" s="668"/>
      <c r="K69" s="668"/>
      <c r="L69" s="668"/>
      <c r="M69" s="668"/>
      <c r="N69" s="701"/>
      <c r="O69" s="701"/>
      <c r="P69" s="701"/>
      <c r="Q69" s="701"/>
    </row>
    <row r="70" spans="1:19" ht="14.85" customHeight="1">
      <c r="A70" s="849" t="s">
        <v>53</v>
      </c>
      <c r="B70" s="50">
        <v>3.1</v>
      </c>
      <c r="C70" s="51">
        <v>2.2000000000000002</v>
      </c>
      <c r="D70" s="53">
        <v>0.89999999999999991</v>
      </c>
      <c r="E70" s="56">
        <v>0.40909090909090901</v>
      </c>
      <c r="F70" s="668"/>
      <c r="G70" s="668"/>
      <c r="H70" s="668"/>
      <c r="I70" s="668"/>
      <c r="J70" s="668"/>
      <c r="K70" s="668"/>
      <c r="L70" s="668"/>
      <c r="M70" s="668"/>
      <c r="N70" s="701"/>
      <c r="O70" s="701"/>
      <c r="P70" s="701"/>
      <c r="Q70" s="701"/>
    </row>
    <row r="71" spans="1:19" ht="14.85" customHeight="1">
      <c r="A71" s="66" t="s">
        <v>48</v>
      </c>
      <c r="B71" s="50">
        <v>2.2999999999999998</v>
      </c>
      <c r="C71" s="51">
        <v>4.5</v>
      </c>
      <c r="D71" s="53">
        <v>-2.2000000000000002</v>
      </c>
      <c r="E71" s="56">
        <v>-0.48888888888888893</v>
      </c>
      <c r="F71" s="668"/>
      <c r="G71" s="668"/>
      <c r="H71" s="668"/>
      <c r="I71" s="668"/>
      <c r="J71" s="668"/>
      <c r="K71" s="668"/>
      <c r="L71" s="668"/>
      <c r="M71" s="668"/>
      <c r="N71" s="701"/>
      <c r="O71" s="701"/>
      <c r="P71" s="701"/>
      <c r="Q71" s="701"/>
    </row>
    <row r="72" spans="1:19" ht="14.85" customHeight="1">
      <c r="A72" s="65" t="s">
        <v>34</v>
      </c>
      <c r="B72" s="50">
        <v>7.8</v>
      </c>
      <c r="C72" s="51">
        <v>2.1</v>
      </c>
      <c r="D72" s="53">
        <v>5.6999999999999993</v>
      </c>
      <c r="E72" s="56">
        <v>2.714285714285714</v>
      </c>
      <c r="F72" s="668"/>
      <c r="G72" s="668"/>
      <c r="H72" s="668"/>
      <c r="I72" s="668"/>
      <c r="J72" s="668"/>
      <c r="K72" s="668"/>
      <c r="L72" s="668"/>
      <c r="M72" s="668"/>
      <c r="N72" s="701"/>
      <c r="O72" s="701"/>
      <c r="P72" s="701"/>
      <c r="Q72" s="701"/>
    </row>
    <row r="73" spans="1:19" ht="14.85" customHeight="1">
      <c r="A73" s="65" t="s">
        <v>625</v>
      </c>
      <c r="B73" s="50">
        <v>0.5</v>
      </c>
      <c r="C73" s="51">
        <v>1.3</v>
      </c>
      <c r="D73" s="53">
        <v>-0.8</v>
      </c>
      <c r="E73" s="56">
        <v>-0.61538461538461542</v>
      </c>
      <c r="F73" s="668"/>
      <c r="G73" s="668"/>
      <c r="H73" s="668"/>
      <c r="I73" s="668"/>
      <c r="J73" s="668"/>
      <c r="K73" s="668"/>
      <c r="L73" s="668"/>
      <c r="M73" s="668"/>
      <c r="N73" s="701"/>
      <c r="O73" s="701"/>
      <c r="P73" s="701"/>
      <c r="Q73" s="701"/>
    </row>
    <row r="74" spans="1:19" ht="14.85" customHeight="1">
      <c r="A74" s="64" t="s">
        <v>38</v>
      </c>
      <c r="B74" s="50">
        <v>8.6</v>
      </c>
      <c r="C74" s="51">
        <v>3.3</v>
      </c>
      <c r="D74" s="53">
        <v>5.3</v>
      </c>
      <c r="E74" s="56">
        <v>1.6060606060606062</v>
      </c>
      <c r="F74" s="668"/>
      <c r="G74" s="668"/>
      <c r="H74" s="668"/>
      <c r="I74" s="668"/>
      <c r="J74" s="668"/>
      <c r="K74" s="668"/>
      <c r="L74" s="668"/>
      <c r="M74" s="668"/>
      <c r="N74" s="701"/>
      <c r="O74" s="701"/>
      <c r="P74" s="701"/>
      <c r="Q74" s="701"/>
    </row>
    <row r="75" spans="1:19" ht="14.85" customHeight="1">
      <c r="A75" s="261" t="s">
        <v>55</v>
      </c>
      <c r="B75" s="550">
        <v>422.30000000000007</v>
      </c>
      <c r="C75" s="551">
        <v>402.6</v>
      </c>
      <c r="D75" s="265">
        <v>19.700000000000045</v>
      </c>
      <c r="E75" s="266">
        <v>4.8931942374565433E-2</v>
      </c>
      <c r="F75" s="668"/>
      <c r="G75" s="668"/>
      <c r="H75" s="668"/>
      <c r="I75" s="668"/>
      <c r="J75" s="668"/>
      <c r="K75" s="668"/>
      <c r="L75" s="668"/>
      <c r="M75" s="668"/>
      <c r="N75" s="701"/>
      <c r="O75" s="701"/>
      <c r="P75" s="701"/>
      <c r="Q75" s="701"/>
    </row>
    <row r="76" spans="1:19" ht="14.85" customHeight="1">
      <c r="A76" s="65" t="s">
        <v>628</v>
      </c>
      <c r="B76" s="50">
        <v>-32.299999999999997</v>
      </c>
      <c r="C76" s="51">
        <v>-41.900000000000006</v>
      </c>
      <c r="D76" s="53">
        <v>9.6000000000000085</v>
      </c>
      <c r="E76" s="56">
        <v>-0.22911694510739875</v>
      </c>
      <c r="F76" s="668"/>
      <c r="G76" s="668"/>
      <c r="H76" s="668"/>
      <c r="I76" s="668"/>
      <c r="J76" s="668"/>
      <c r="K76" s="668"/>
      <c r="L76" s="668"/>
      <c r="M76" s="668"/>
      <c r="N76" s="701"/>
      <c r="O76" s="701"/>
      <c r="P76" s="701"/>
      <c r="Q76" s="701"/>
    </row>
    <row r="77" spans="1:19" ht="14.85" customHeight="1">
      <c r="A77" s="848" t="s">
        <v>56</v>
      </c>
      <c r="B77" s="50">
        <v>-3.4</v>
      </c>
      <c r="C77" s="51">
        <v>-18.600000000000001</v>
      </c>
      <c r="D77" s="53">
        <v>15.200000000000001</v>
      </c>
      <c r="E77" s="56">
        <v>-0.81720430107526876</v>
      </c>
      <c r="F77" s="668"/>
      <c r="G77" s="668"/>
      <c r="H77" s="668"/>
      <c r="I77" s="668"/>
      <c r="J77" s="668"/>
      <c r="K77" s="672"/>
      <c r="L77" s="668"/>
      <c r="M77" s="668"/>
      <c r="N77" s="701"/>
      <c r="O77" s="701"/>
      <c r="P77" s="701"/>
      <c r="Q77" s="701"/>
    </row>
    <row r="78" spans="1:19" ht="14.85" customHeight="1">
      <c r="A78" s="848" t="s">
        <v>730</v>
      </c>
      <c r="B78" s="742">
        <v>-28.9</v>
      </c>
      <c r="C78" s="736">
        <v>-23.3</v>
      </c>
      <c r="D78" s="744">
        <v>-5.5999999999999979</v>
      </c>
      <c r="E78" s="733">
        <v>0.24034334763948487</v>
      </c>
      <c r="F78" s="668"/>
      <c r="G78" s="668"/>
      <c r="H78" s="668"/>
      <c r="I78" s="668"/>
      <c r="J78" s="668"/>
      <c r="K78" s="672"/>
      <c r="L78" s="668"/>
      <c r="M78" s="668"/>
      <c r="N78" s="701"/>
      <c r="O78" s="701"/>
      <c r="P78" s="701"/>
      <c r="Q78" s="701"/>
    </row>
    <row r="79" spans="1:19" ht="26.4">
      <c r="A79" s="261" t="s">
        <v>646</v>
      </c>
      <c r="B79" s="550">
        <v>390.00000000000006</v>
      </c>
      <c r="C79" s="551">
        <v>360.80000000000007</v>
      </c>
      <c r="D79" s="265">
        <v>29.199999999999989</v>
      </c>
      <c r="E79" s="266">
        <v>8.0931263858093086E-2</v>
      </c>
      <c r="F79" s="10"/>
      <c r="G79" s="668"/>
      <c r="H79" s="668"/>
      <c r="I79" s="668"/>
      <c r="J79" s="668"/>
      <c r="K79" s="672"/>
      <c r="L79" s="668"/>
      <c r="M79" s="668"/>
      <c r="N79" s="701"/>
      <c r="O79" s="701"/>
      <c r="P79" s="701"/>
      <c r="Q79" s="701"/>
    </row>
    <row r="80" spans="1:19" ht="14.85" customHeight="1">
      <c r="A80" s="19"/>
      <c r="B80" s="668"/>
      <c r="C80" s="668"/>
      <c r="D80" s="668"/>
      <c r="E80" s="668"/>
      <c r="F80" s="668"/>
      <c r="G80" s="668"/>
      <c r="H80" s="668"/>
      <c r="I80" s="668"/>
      <c r="J80" s="668"/>
      <c r="K80" s="668"/>
      <c r="L80" s="668"/>
      <c r="M80" s="668"/>
      <c r="N80" s="668"/>
      <c r="O80" s="668"/>
      <c r="P80" s="668"/>
      <c r="Q80" s="668"/>
      <c r="R80" s="668"/>
      <c r="S80" s="668"/>
    </row>
    <row r="81" spans="1:19" ht="13.2">
      <c r="A81" s="699"/>
      <c r="B81" s="697"/>
      <c r="C81" s="697"/>
      <c r="D81" s="697"/>
      <c r="E81" s="697"/>
      <c r="F81" s="668"/>
      <c r="G81" s="668"/>
      <c r="H81" s="668"/>
      <c r="I81" s="668"/>
      <c r="J81" s="668"/>
      <c r="K81" s="668"/>
      <c r="L81" s="668"/>
      <c r="M81" s="668"/>
      <c r="N81" s="668"/>
      <c r="O81" s="668"/>
      <c r="P81" s="668"/>
      <c r="Q81" s="668"/>
      <c r="R81" s="668"/>
      <c r="S81" s="668"/>
    </row>
    <row r="82" spans="1:19" ht="14.85" customHeight="1">
      <c r="A82" s="267" t="s">
        <v>58</v>
      </c>
      <c r="B82" s="697"/>
      <c r="C82" s="697"/>
      <c r="D82" s="697"/>
      <c r="E82" s="697"/>
      <c r="F82" s="668"/>
      <c r="G82" s="668"/>
      <c r="H82" s="668"/>
      <c r="I82" s="668"/>
      <c r="J82" s="668"/>
      <c r="K82" s="668"/>
      <c r="L82" s="668"/>
      <c r="M82" s="668"/>
      <c r="N82" s="668"/>
      <c r="O82" s="668"/>
      <c r="P82" s="668"/>
      <c r="Q82" s="668"/>
      <c r="R82" s="668"/>
      <c r="S82" s="668"/>
    </row>
    <row r="83" spans="1:19" ht="14.85" customHeight="1">
      <c r="A83" s="1031"/>
      <c r="B83" s="1040" t="s">
        <v>540</v>
      </c>
      <c r="C83" s="1041" t="s">
        <v>541</v>
      </c>
      <c r="D83" s="1028" t="s">
        <v>600</v>
      </c>
      <c r="E83" s="1043" t="s">
        <v>601</v>
      </c>
      <c r="F83" s="668"/>
      <c r="G83" s="668"/>
      <c r="H83" s="668"/>
      <c r="I83" s="668"/>
      <c r="J83" s="668"/>
      <c r="K83" s="668"/>
      <c r="L83" s="668"/>
      <c r="M83" s="668"/>
      <c r="N83" s="668"/>
      <c r="O83" s="668"/>
      <c r="P83" s="668"/>
      <c r="Q83" s="668"/>
      <c r="R83" s="668"/>
      <c r="S83" s="668"/>
    </row>
    <row r="84" spans="1:19" ht="14.85" customHeight="1">
      <c r="A84" s="45" t="s">
        <v>59</v>
      </c>
      <c r="B84" s="47">
        <v>370.96000000000009</v>
      </c>
      <c r="C84" s="48">
        <v>264.10720003000006</v>
      </c>
      <c r="D84" s="84">
        <v>0.8784276580629885</v>
      </c>
      <c r="E84" s="1042">
        <v>0.6560039742424244</v>
      </c>
      <c r="F84" s="668"/>
      <c r="G84" s="668"/>
      <c r="H84" s="668"/>
      <c r="I84" s="668"/>
      <c r="J84" s="668"/>
      <c r="K84" s="668"/>
      <c r="L84" s="668"/>
      <c r="M84" s="668"/>
      <c r="N84" s="668"/>
      <c r="O84" s="668"/>
      <c r="P84" s="668"/>
      <c r="Q84" s="668"/>
      <c r="R84" s="668"/>
      <c r="S84" s="668"/>
    </row>
    <row r="85" spans="1:19" ht="14.85" customHeight="1">
      <c r="A85" s="49" t="s">
        <v>60</v>
      </c>
      <c r="B85" s="50">
        <v>51.339999999999996</v>
      </c>
      <c r="C85" s="51">
        <v>138.49279996999999</v>
      </c>
      <c r="D85" s="571">
        <v>0.12157234193701158</v>
      </c>
      <c r="E85" s="248">
        <v>0.34399602575757571</v>
      </c>
      <c r="F85" s="668"/>
      <c r="G85" s="668"/>
      <c r="H85" s="668"/>
      <c r="I85" s="668"/>
      <c r="J85" s="668"/>
      <c r="K85" s="668"/>
      <c r="L85" s="668"/>
      <c r="M85" s="668"/>
      <c r="N85" s="668"/>
      <c r="O85" s="668"/>
      <c r="P85" s="668"/>
      <c r="Q85" s="668"/>
      <c r="R85" s="668"/>
      <c r="S85" s="668"/>
    </row>
    <row r="86" spans="1:19" ht="14.85" customHeight="1">
      <c r="A86" s="261" t="s">
        <v>647</v>
      </c>
      <c r="B86" s="550">
        <v>422.30000000000007</v>
      </c>
      <c r="C86" s="551">
        <v>402.6</v>
      </c>
      <c r="D86" s="572">
        <v>1</v>
      </c>
      <c r="E86" s="266">
        <v>1</v>
      </c>
      <c r="F86" s="668"/>
      <c r="G86" s="668"/>
      <c r="H86" s="668"/>
      <c r="I86" s="668"/>
      <c r="J86" s="668"/>
      <c r="K86" s="668"/>
      <c r="L86" s="668"/>
      <c r="M86" s="668"/>
      <c r="N86" s="668"/>
      <c r="O86" s="668"/>
      <c r="P86" s="668"/>
      <c r="Q86" s="668"/>
      <c r="R86" s="668"/>
      <c r="S86" s="668"/>
    </row>
    <row r="87" spans="1:19" ht="14.85" customHeight="1">
      <c r="A87" s="19" t="s">
        <v>57</v>
      </c>
      <c r="B87" s="732"/>
      <c r="C87" s="288"/>
      <c r="D87" s="731"/>
      <c r="E87" s="290"/>
      <c r="F87" s="668"/>
      <c r="G87" s="668"/>
      <c r="H87" s="668"/>
      <c r="I87" s="668"/>
      <c r="J87" s="668"/>
      <c r="K87" s="668"/>
      <c r="L87" s="668"/>
      <c r="M87" s="668"/>
      <c r="N87" s="668"/>
      <c r="O87" s="668"/>
      <c r="P87" s="668"/>
      <c r="Q87" s="668"/>
      <c r="R87" s="668"/>
      <c r="S87" s="668"/>
    </row>
    <row r="88" spans="1:19" ht="14.85" customHeight="1">
      <c r="A88" s="19" t="s">
        <v>61</v>
      </c>
      <c r="B88" s="732"/>
      <c r="C88" s="288"/>
      <c r="D88" s="731"/>
      <c r="E88" s="290"/>
      <c r="F88" s="668"/>
      <c r="G88" s="668"/>
      <c r="H88" s="668"/>
      <c r="I88" s="668"/>
      <c r="J88" s="668"/>
      <c r="K88" s="668"/>
      <c r="L88" s="668"/>
      <c r="M88" s="668"/>
      <c r="N88" s="668"/>
      <c r="O88" s="668"/>
      <c r="P88" s="668"/>
      <c r="Q88" s="668"/>
      <c r="R88" s="668"/>
      <c r="S88" s="668"/>
    </row>
    <row r="91" spans="1:19" ht="14.85" customHeight="1">
      <c r="A91" s="559" t="s">
        <v>62</v>
      </c>
      <c r="B91" s="246"/>
      <c r="C91" s="246"/>
      <c r="D91" s="246"/>
      <c r="E91" s="246"/>
      <c r="F91" s="668"/>
      <c r="G91" s="668"/>
      <c r="H91" s="668"/>
      <c r="I91" s="668"/>
      <c r="J91" s="668"/>
      <c r="K91" s="668"/>
      <c r="L91" s="668"/>
      <c r="M91" s="668"/>
      <c r="N91" s="668"/>
      <c r="O91" s="668"/>
      <c r="P91" s="668"/>
      <c r="Q91" s="668"/>
      <c r="R91" s="668"/>
      <c r="S91" s="668"/>
    </row>
    <row r="92" spans="1:19" ht="14.85" customHeight="1">
      <c r="A92" s="1031"/>
      <c r="B92" s="1028" t="s">
        <v>539</v>
      </c>
      <c r="C92" s="1028" t="s">
        <v>31</v>
      </c>
      <c r="D92" s="1032" t="s">
        <v>32</v>
      </c>
      <c r="E92" s="1032" t="s">
        <v>40</v>
      </c>
      <c r="F92" s="668"/>
      <c r="G92" s="668"/>
      <c r="H92" s="702"/>
      <c r="I92" s="702"/>
      <c r="J92" s="668"/>
      <c r="K92" s="672"/>
      <c r="L92" s="668"/>
      <c r="M92" s="668"/>
      <c r="N92" s="668"/>
      <c r="O92" s="668"/>
      <c r="P92" s="668"/>
      <c r="Q92" s="668"/>
      <c r="R92" s="668"/>
      <c r="S92" s="668"/>
    </row>
    <row r="93" spans="1:19" ht="14.85" customHeight="1">
      <c r="A93" s="65" t="s">
        <v>63</v>
      </c>
      <c r="B93" s="47">
        <v>4504.7</v>
      </c>
      <c r="C93" s="48">
        <v>4216.8999999999996</v>
      </c>
      <c r="D93" s="53">
        <v>287.80000000000018</v>
      </c>
      <c r="E93" s="54">
        <v>6.8249187791979943E-2</v>
      </c>
      <c r="F93" s="668"/>
      <c r="G93" s="668"/>
      <c r="H93" s="702"/>
      <c r="I93" s="702"/>
      <c r="J93" s="668"/>
      <c r="K93" s="672"/>
      <c r="L93" s="668"/>
      <c r="M93" s="668"/>
      <c r="N93" s="668"/>
      <c r="O93" s="668"/>
      <c r="P93" s="668"/>
      <c r="Q93" s="668"/>
      <c r="R93" s="668"/>
      <c r="S93" s="668"/>
    </row>
    <row r="94" spans="1:19" ht="14.85" customHeight="1">
      <c r="A94" s="65" t="s">
        <v>64</v>
      </c>
      <c r="B94" s="50">
        <v>113.7</v>
      </c>
      <c r="C94" s="51">
        <v>175.2</v>
      </c>
      <c r="D94" s="53">
        <v>-61.499999999999986</v>
      </c>
      <c r="E94" s="56">
        <v>-0.35102739726027393</v>
      </c>
      <c r="F94" s="668"/>
      <c r="G94" s="668"/>
      <c r="H94" s="702"/>
      <c r="I94" s="702"/>
      <c r="J94" s="668"/>
      <c r="K94" s="672"/>
      <c r="L94" s="668"/>
      <c r="M94" s="668"/>
      <c r="N94" s="668"/>
      <c r="O94" s="668"/>
      <c r="P94" s="668"/>
      <c r="Q94" s="668"/>
      <c r="R94" s="668"/>
      <c r="S94" s="668"/>
    </row>
    <row r="95" spans="1:19" ht="14.85" customHeight="1">
      <c r="A95" s="65" t="s">
        <v>65</v>
      </c>
      <c r="B95" s="50">
        <v>24</v>
      </c>
      <c r="C95" s="51">
        <v>15.4</v>
      </c>
      <c r="D95" s="53">
        <v>8.6</v>
      </c>
      <c r="E95" s="56">
        <v>0.55844155844155841</v>
      </c>
      <c r="F95" s="668"/>
      <c r="G95" s="668"/>
      <c r="H95" s="702"/>
      <c r="I95" s="702"/>
      <c r="J95" s="668"/>
      <c r="K95" s="672"/>
      <c r="L95" s="668"/>
      <c r="M95" s="668"/>
      <c r="N95" s="668"/>
      <c r="O95" s="668"/>
      <c r="P95" s="668"/>
      <c r="Q95" s="668"/>
      <c r="R95" s="668"/>
      <c r="S95" s="668"/>
    </row>
    <row r="96" spans="1:19" ht="14.85" customHeight="1">
      <c r="A96" s="65" t="s">
        <v>66</v>
      </c>
      <c r="B96" s="50">
        <v>-295.2</v>
      </c>
      <c r="C96" s="51">
        <v>-300.10000000000002</v>
      </c>
      <c r="D96" s="53">
        <v>4.9000000000000341</v>
      </c>
      <c r="E96" s="56">
        <v>-1.632789070309908E-2</v>
      </c>
      <c r="F96" s="668"/>
      <c r="G96" s="668"/>
      <c r="H96" s="702"/>
      <c r="I96" s="702"/>
      <c r="J96" s="668"/>
      <c r="K96" s="672"/>
      <c r="L96" s="668"/>
      <c r="M96" s="668"/>
      <c r="N96" s="668"/>
      <c r="O96" s="668"/>
      <c r="P96" s="668"/>
      <c r="Q96" s="668"/>
      <c r="R96" s="668"/>
      <c r="S96" s="668"/>
    </row>
    <row r="97" spans="1:19" ht="14.85" customHeight="1">
      <c r="A97" s="65" t="s">
        <v>67</v>
      </c>
      <c r="B97" s="50">
        <v>-260.10000000000002</v>
      </c>
      <c r="C97" s="51">
        <v>-241.6</v>
      </c>
      <c r="D97" s="53">
        <v>-18.500000000000028</v>
      </c>
      <c r="E97" s="56">
        <v>7.6572847682119319E-2</v>
      </c>
      <c r="F97" s="668"/>
      <c r="G97" s="668"/>
      <c r="H97" s="702"/>
      <c r="I97" s="702"/>
      <c r="J97" s="668"/>
      <c r="K97" s="672"/>
      <c r="L97" s="668"/>
      <c r="M97" s="668"/>
      <c r="N97" s="668"/>
      <c r="O97" s="668"/>
      <c r="P97" s="668"/>
      <c r="Q97" s="668"/>
      <c r="R97" s="668"/>
      <c r="S97" s="668"/>
    </row>
    <row r="98" spans="1:19" ht="14.85" customHeight="1">
      <c r="A98" s="65" t="s">
        <v>68</v>
      </c>
      <c r="B98" s="50">
        <v>-84.7</v>
      </c>
      <c r="C98" s="51">
        <v>-87.4</v>
      </c>
      <c r="D98" s="53">
        <v>2.7000000000000028</v>
      </c>
      <c r="E98" s="56">
        <v>-3.0892448512585841E-2</v>
      </c>
      <c r="F98" s="668"/>
      <c r="G98" s="668"/>
      <c r="H98" s="702"/>
      <c r="I98" s="702"/>
      <c r="J98" s="668"/>
      <c r="K98" s="672"/>
      <c r="L98" s="668"/>
      <c r="M98" s="668"/>
      <c r="N98" s="668"/>
      <c r="O98" s="668"/>
      <c r="P98" s="668"/>
      <c r="Q98" s="668"/>
      <c r="R98" s="668"/>
      <c r="S98" s="668"/>
    </row>
    <row r="99" spans="1:19" ht="14.85" customHeight="1">
      <c r="A99" s="65" t="s">
        <v>69</v>
      </c>
      <c r="B99" s="50">
        <v>-64.899999999999991</v>
      </c>
      <c r="C99" s="51">
        <v>-60.7</v>
      </c>
      <c r="D99" s="53">
        <v>-4.1999999999999886</v>
      </c>
      <c r="E99" s="56">
        <v>6.919275123558466E-2</v>
      </c>
      <c r="F99" s="668"/>
      <c r="H99" s="702"/>
      <c r="I99" s="702"/>
      <c r="J99" s="668"/>
      <c r="K99" s="672"/>
      <c r="L99" s="668"/>
      <c r="M99" s="668"/>
      <c r="N99" s="668"/>
      <c r="O99" s="668"/>
      <c r="P99" s="668"/>
      <c r="Q99" s="668"/>
      <c r="R99" s="668"/>
      <c r="S99" s="668"/>
    </row>
    <row r="100" spans="1:19" ht="14.85" customHeight="1">
      <c r="A100" s="65" t="s">
        <v>70</v>
      </c>
      <c r="B100" s="50">
        <v>-157</v>
      </c>
      <c r="C100" s="51">
        <v>-136.80000000000001</v>
      </c>
      <c r="D100" s="53">
        <v>-20.199999999999989</v>
      </c>
      <c r="E100" s="56">
        <v>0.14766081871345019</v>
      </c>
      <c r="F100" s="668"/>
      <c r="G100" s="668"/>
      <c r="H100" s="702"/>
      <c r="I100" s="702"/>
      <c r="J100" s="668"/>
      <c r="K100" s="672"/>
      <c r="L100" s="668"/>
      <c r="M100" s="668"/>
      <c r="N100" s="668"/>
      <c r="O100" s="668"/>
      <c r="P100" s="668"/>
      <c r="Q100" s="668"/>
      <c r="R100" s="668"/>
      <c r="S100" s="668"/>
    </row>
    <row r="101" spans="1:19" ht="14.85" customHeight="1">
      <c r="A101" s="261" t="s">
        <v>71</v>
      </c>
      <c r="B101" s="550">
        <v>3780.5</v>
      </c>
      <c r="C101" s="551">
        <v>3580.9</v>
      </c>
      <c r="D101" s="265">
        <v>199.59999999999991</v>
      </c>
      <c r="E101" s="266">
        <v>5.574017705046215E-2</v>
      </c>
      <c r="F101" s="668"/>
      <c r="G101" s="668"/>
      <c r="H101" s="668"/>
      <c r="I101" s="668"/>
      <c r="J101" s="668"/>
      <c r="K101" s="668"/>
      <c r="L101" s="668"/>
      <c r="M101" s="668"/>
      <c r="N101" s="668"/>
      <c r="O101" s="668"/>
      <c r="P101" s="668"/>
      <c r="Q101" s="668"/>
      <c r="R101" s="668"/>
      <c r="S101" s="668"/>
    </row>
    <row r="102" spans="1:19" ht="14.85" customHeight="1">
      <c r="A102" s="261" t="s">
        <v>72</v>
      </c>
      <c r="B102" s="550">
        <v>2369.5</v>
      </c>
      <c r="C102" s="551">
        <v>2263.4</v>
      </c>
      <c r="D102" s="265">
        <v>106.09999999999991</v>
      </c>
      <c r="E102" s="266">
        <v>4.6876380666254262E-2</v>
      </c>
      <c r="F102" s="668"/>
      <c r="G102" s="668"/>
      <c r="H102" s="668"/>
      <c r="I102" s="668"/>
      <c r="J102" s="668"/>
      <c r="K102" s="668"/>
      <c r="L102" s="668"/>
      <c r="M102" s="668"/>
      <c r="N102" s="668"/>
      <c r="O102" s="668"/>
      <c r="P102" s="668"/>
      <c r="Q102" s="668"/>
      <c r="R102" s="668"/>
      <c r="S102" s="668"/>
    </row>
    <row r="103" spans="1:19" ht="14.85" customHeight="1">
      <c r="A103" s="261" t="s">
        <v>73</v>
      </c>
      <c r="B103" s="550">
        <v>1411</v>
      </c>
      <c r="C103" s="551">
        <v>1317.5</v>
      </c>
      <c r="D103" s="265">
        <v>93.5</v>
      </c>
      <c r="E103" s="266">
        <v>7.0967741935483872E-2</v>
      </c>
      <c r="F103" s="668"/>
      <c r="G103" s="668"/>
      <c r="H103" s="668"/>
      <c r="I103" s="668"/>
      <c r="J103" s="668"/>
      <c r="K103" s="668"/>
      <c r="L103" s="668"/>
      <c r="M103" s="668"/>
      <c r="N103" s="668"/>
      <c r="O103" s="668"/>
      <c r="P103" s="668"/>
      <c r="Q103" s="668"/>
      <c r="R103" s="668"/>
      <c r="S103" s="668"/>
    </row>
    <row r="104" spans="1:19" ht="14.85" customHeight="1">
      <c r="A104" s="850" t="s">
        <v>629</v>
      </c>
      <c r="B104" s="851">
        <v>0.104</v>
      </c>
      <c r="C104" s="852">
        <v>9.8000000000000004E-2</v>
      </c>
      <c r="D104" s="853">
        <v>0.6</v>
      </c>
      <c r="E104" s="854" t="s">
        <v>54</v>
      </c>
      <c r="F104" s="668"/>
      <c r="G104" s="103"/>
      <c r="H104" s="672"/>
      <c r="I104" s="672"/>
      <c r="J104" s="668"/>
      <c r="K104" s="668"/>
      <c r="L104" s="668"/>
      <c r="M104" s="668"/>
      <c r="N104" s="668"/>
      <c r="O104" s="668"/>
      <c r="P104" s="668"/>
      <c r="Q104" s="668"/>
      <c r="R104" s="668"/>
      <c r="S104" s="668"/>
    </row>
    <row r="105" spans="1:19" ht="14.85" customHeight="1">
      <c r="A105" s="178"/>
      <c r="B105" s="697"/>
      <c r="C105" s="697"/>
      <c r="D105" s="697"/>
      <c r="E105" s="697"/>
      <c r="F105" s="668"/>
      <c r="G105" s="668"/>
      <c r="H105" s="668"/>
      <c r="I105" s="668"/>
      <c r="J105" s="668"/>
      <c r="K105" s="668"/>
      <c r="L105" s="668"/>
      <c r="M105" s="668"/>
      <c r="N105" s="668"/>
      <c r="O105" s="668"/>
      <c r="P105" s="668"/>
      <c r="Q105" s="668"/>
      <c r="R105" s="668"/>
      <c r="S105" s="668"/>
    </row>
    <row r="107" spans="1:19" ht="14.85" customHeight="1">
      <c r="A107" s="267" t="s">
        <v>74</v>
      </c>
      <c r="B107" s="246"/>
      <c r="C107" s="246"/>
      <c r="D107" s="246"/>
      <c r="E107" s="246"/>
      <c r="F107" s="668"/>
      <c r="G107" s="668"/>
      <c r="H107" s="668"/>
      <c r="I107" s="668"/>
      <c r="J107" s="668"/>
      <c r="K107" s="668"/>
      <c r="L107" s="668"/>
      <c r="M107" s="668"/>
      <c r="N107" s="668"/>
      <c r="O107" s="668"/>
      <c r="P107" s="668"/>
      <c r="Q107" s="668"/>
      <c r="R107" s="668"/>
      <c r="S107" s="668"/>
    </row>
    <row r="108" spans="1:19" ht="14.85" customHeight="1">
      <c r="A108" s="1031"/>
      <c r="B108" s="1028" t="s">
        <v>539</v>
      </c>
      <c r="C108" s="1028" t="s">
        <v>31</v>
      </c>
      <c r="D108" s="1032" t="s">
        <v>32</v>
      </c>
      <c r="E108" s="1032" t="s">
        <v>40</v>
      </c>
      <c r="F108" s="668"/>
      <c r="G108" s="702"/>
      <c r="H108" s="702"/>
      <c r="I108" s="702"/>
      <c r="J108" s="672"/>
      <c r="K108" s="672"/>
      <c r="L108" s="668"/>
      <c r="M108" s="668"/>
      <c r="N108" s="668"/>
      <c r="O108" s="668"/>
      <c r="P108" s="668"/>
      <c r="Q108" s="668"/>
      <c r="R108" s="668"/>
      <c r="S108" s="668"/>
    </row>
    <row r="109" spans="1:19" ht="14.85" customHeight="1">
      <c r="A109" s="1034" t="s">
        <v>75</v>
      </c>
      <c r="B109" s="47">
        <v>1687.0000000000002</v>
      </c>
      <c r="C109" s="48">
        <v>1633.1999999999998</v>
      </c>
      <c r="D109" s="53">
        <v>53.800000000000409</v>
      </c>
      <c r="E109" s="54">
        <v>3.2941464609356118E-2</v>
      </c>
      <c r="F109" s="668"/>
      <c r="G109" s="668"/>
      <c r="H109" s="668"/>
      <c r="I109" s="668"/>
      <c r="J109" s="672"/>
      <c r="K109" s="672"/>
      <c r="L109" s="672"/>
      <c r="M109" s="668"/>
      <c r="N109" s="668"/>
      <c r="O109" s="668"/>
      <c r="P109" s="668"/>
      <c r="Q109" s="668"/>
      <c r="R109" s="668"/>
      <c r="S109" s="668"/>
    </row>
    <row r="110" spans="1:19" ht="14.85" customHeight="1">
      <c r="A110" s="557" t="s">
        <v>630</v>
      </c>
      <c r="B110" s="50">
        <v>-0.2</v>
      </c>
      <c r="C110" s="51">
        <v>-110.4</v>
      </c>
      <c r="D110" s="53">
        <v>110.2</v>
      </c>
      <c r="E110" s="56">
        <v>-0.99818840579710144</v>
      </c>
      <c r="F110" s="668"/>
      <c r="G110" s="668"/>
      <c r="H110" s="668"/>
      <c r="I110" s="668"/>
      <c r="J110" s="672"/>
      <c r="K110" s="672"/>
      <c r="L110" s="672"/>
      <c r="M110" s="668"/>
      <c r="N110" s="668"/>
      <c r="O110" s="668"/>
      <c r="P110" s="668"/>
      <c r="Q110" s="668"/>
      <c r="R110" s="668"/>
      <c r="S110" s="668"/>
    </row>
    <row r="111" spans="1:19" ht="14.85" customHeight="1">
      <c r="A111" s="557" t="s">
        <v>631</v>
      </c>
      <c r="B111" s="50">
        <v>-275.8</v>
      </c>
      <c r="C111" s="51">
        <v>-205.3</v>
      </c>
      <c r="D111" s="53">
        <v>-70.5</v>
      </c>
      <c r="E111" s="56">
        <v>0.34339990258158792</v>
      </c>
      <c r="F111" s="668"/>
      <c r="G111" s="668"/>
      <c r="I111" s="668"/>
      <c r="J111" s="672"/>
      <c r="K111" s="672"/>
      <c r="L111" s="672"/>
      <c r="M111" s="668"/>
      <c r="N111" s="668"/>
      <c r="O111" s="668"/>
      <c r="P111" s="668"/>
      <c r="Q111" s="668"/>
      <c r="R111" s="668"/>
      <c r="S111" s="668"/>
    </row>
    <row r="112" spans="1:19" s="18" customFormat="1" ht="14.85" customHeight="1">
      <c r="A112" s="558" t="s">
        <v>76</v>
      </c>
      <c r="B112" s="550">
        <v>1411.0000000000002</v>
      </c>
      <c r="C112" s="551">
        <v>1317.4999999999998</v>
      </c>
      <c r="D112" s="265">
        <v>93.500000000000455</v>
      </c>
      <c r="E112" s="266">
        <v>7.0967741935484233E-2</v>
      </c>
      <c r="G112" s="204"/>
      <c r="J112" s="174"/>
      <c r="K112" s="174"/>
      <c r="L112" s="174"/>
      <c r="O112" s="668"/>
      <c r="P112" s="668"/>
      <c r="Q112" s="668"/>
      <c r="R112" s="668"/>
      <c r="S112" s="668"/>
    </row>
    <row r="113" spans="1:19" ht="14.85" customHeight="1">
      <c r="A113" s="207" t="s">
        <v>605</v>
      </c>
      <c r="B113" s="577">
        <v>2.71</v>
      </c>
      <c r="C113" s="474">
        <v>2.72</v>
      </c>
      <c r="D113" s="735">
        <v>-1.0000000000000231E-2</v>
      </c>
      <c r="E113" s="56">
        <v>-3.6764705882353786E-3</v>
      </c>
      <c r="F113" s="668"/>
      <c r="G113" s="668"/>
      <c r="H113" s="668"/>
      <c r="I113" s="668"/>
      <c r="J113" s="672"/>
      <c r="K113" s="672"/>
      <c r="L113" s="672"/>
      <c r="M113" s="668"/>
      <c r="N113" s="668"/>
      <c r="O113" s="668"/>
      <c r="P113" s="668"/>
      <c r="Q113" s="668"/>
      <c r="R113" s="668"/>
      <c r="S113" s="668"/>
    </row>
    <row r="114" spans="1:19" ht="14.85" customHeight="1">
      <c r="A114" s="207" t="s">
        <v>604</v>
      </c>
      <c r="B114" s="577">
        <v>2.5099999999999998</v>
      </c>
      <c r="C114" s="474">
        <v>2.6</v>
      </c>
      <c r="D114" s="735">
        <v>-9.0000000000000302E-2</v>
      </c>
      <c r="E114" s="56">
        <v>-3.4615384615384728E-2</v>
      </c>
      <c r="F114" s="668"/>
      <c r="G114" s="668"/>
      <c r="H114" s="668"/>
      <c r="I114" s="668"/>
      <c r="J114" s="672"/>
      <c r="K114" s="672"/>
      <c r="L114" s="672"/>
      <c r="M114" s="668"/>
      <c r="N114" s="668"/>
      <c r="O114" s="668"/>
      <c r="P114" s="668"/>
      <c r="Q114" s="668"/>
      <c r="R114" s="668"/>
      <c r="S114" s="668"/>
    </row>
    <row r="115" spans="1:19" ht="14.85" customHeight="1">
      <c r="A115" s="856" t="s">
        <v>77</v>
      </c>
      <c r="B115" s="857">
        <v>0.32</v>
      </c>
      <c r="C115" s="858">
        <v>0.29399999999999998</v>
      </c>
      <c r="D115" s="859">
        <v>2.6</v>
      </c>
      <c r="E115" s="860" t="s">
        <v>54</v>
      </c>
      <c r="F115" s="668"/>
      <c r="G115" s="668"/>
      <c r="H115" s="668"/>
      <c r="I115" s="668"/>
      <c r="J115" s="672"/>
      <c r="K115" s="672"/>
      <c r="L115" s="672"/>
      <c r="M115" s="668"/>
      <c r="N115" s="668"/>
      <c r="O115" s="668"/>
      <c r="P115" s="668"/>
      <c r="Q115" s="668"/>
      <c r="R115" s="668"/>
      <c r="S115" s="668"/>
    </row>
    <row r="116" spans="1:19" ht="14.85" customHeight="1">
      <c r="A116" s="855"/>
      <c r="B116" s="697"/>
      <c r="C116" s="697"/>
      <c r="D116" s="697"/>
      <c r="E116" s="697"/>
      <c r="F116" s="668"/>
      <c r="G116" s="668"/>
      <c r="H116" s="668"/>
      <c r="I116" s="668"/>
      <c r="J116" s="668"/>
      <c r="K116" s="668"/>
      <c r="L116" s="668"/>
      <c r="M116" s="668"/>
      <c r="N116" s="668"/>
      <c r="O116" s="668"/>
      <c r="P116" s="668"/>
      <c r="Q116" s="668"/>
      <c r="R116" s="668"/>
      <c r="S116" s="668"/>
    </row>
    <row r="118" spans="1:19" ht="14.85" customHeight="1">
      <c r="A118" s="267" t="s">
        <v>78</v>
      </c>
      <c r="B118" s="246"/>
      <c r="C118" s="246"/>
      <c r="D118" s="246"/>
      <c r="E118" s="246"/>
      <c r="F118" s="668"/>
      <c r="G118" s="668"/>
      <c r="H118" s="668"/>
      <c r="I118" s="668"/>
      <c r="J118" s="668"/>
      <c r="K118" s="672"/>
      <c r="L118" s="672"/>
      <c r="M118" s="668"/>
      <c r="N118" s="668"/>
      <c r="O118" s="668"/>
      <c r="P118" s="668"/>
      <c r="Q118" s="668"/>
      <c r="R118" s="668"/>
      <c r="S118" s="668"/>
    </row>
    <row r="119" spans="1:19" s="18" customFormat="1" ht="39.6">
      <c r="A119" s="1038"/>
      <c r="B119" s="1038" t="s">
        <v>636</v>
      </c>
      <c r="C119" s="1038" t="s">
        <v>79</v>
      </c>
      <c r="D119" s="1038" t="s">
        <v>80</v>
      </c>
      <c r="E119" s="1038" t="s">
        <v>81</v>
      </c>
      <c r="F119" s="1038" t="s">
        <v>648</v>
      </c>
      <c r="K119" s="174"/>
      <c r="L119" s="174"/>
    </row>
    <row r="120" spans="1:19" ht="14.85" customHeight="1">
      <c r="A120" s="45" t="s">
        <v>632</v>
      </c>
      <c r="B120" s="741">
        <v>904.58400000000006</v>
      </c>
      <c r="C120" s="1035">
        <v>1.9583333333333355</v>
      </c>
      <c r="D120" s="741">
        <v>4.2777777777777768</v>
      </c>
      <c r="E120" s="1036">
        <v>1</v>
      </c>
      <c r="F120" s="1037">
        <v>1</v>
      </c>
      <c r="G120" s="668"/>
      <c r="H120" s="668"/>
      <c r="I120" s="668"/>
      <c r="J120" s="668"/>
      <c r="K120" s="668"/>
      <c r="L120" s="672"/>
      <c r="M120" s="668"/>
      <c r="N120" s="668"/>
      <c r="O120" s="668"/>
      <c r="P120" s="668"/>
      <c r="Q120" s="668"/>
      <c r="R120" s="668"/>
      <c r="S120" s="668"/>
    </row>
    <row r="121" spans="1:19" ht="14.85" customHeight="1">
      <c r="A121" s="49" t="s">
        <v>649</v>
      </c>
      <c r="B121" s="736">
        <v>642.31600000000014</v>
      </c>
      <c r="C121" s="746">
        <v>3.2629578566248685</v>
      </c>
      <c r="D121" s="736">
        <v>6.5977005295437019</v>
      </c>
      <c r="E121" s="992" t="s">
        <v>692</v>
      </c>
      <c r="F121" s="862">
        <v>0.87710202412376914</v>
      </c>
      <c r="G121" s="668"/>
      <c r="H121" s="668"/>
      <c r="I121" s="668"/>
      <c r="J121" s="668"/>
      <c r="K121" s="668"/>
      <c r="L121" s="672"/>
      <c r="M121" s="668"/>
      <c r="N121" s="668"/>
      <c r="O121" s="668"/>
      <c r="P121" s="668"/>
      <c r="Q121" s="668"/>
      <c r="R121" s="668"/>
      <c r="S121" s="668"/>
    </row>
    <row r="122" spans="1:19" ht="14.85" customHeight="1">
      <c r="A122" s="49" t="s">
        <v>633</v>
      </c>
      <c r="B122" s="736">
        <v>86</v>
      </c>
      <c r="C122" s="746">
        <v>5.3559578128828065</v>
      </c>
      <c r="D122" s="736">
        <v>1.7377502089648678</v>
      </c>
      <c r="E122" s="861">
        <v>0</v>
      </c>
      <c r="F122" s="862">
        <v>1</v>
      </c>
      <c r="G122" s="668"/>
      <c r="H122" s="668"/>
      <c r="I122" s="668"/>
      <c r="J122" s="668"/>
      <c r="K122" s="668"/>
      <c r="L122" s="672"/>
      <c r="M122" s="668"/>
      <c r="N122" s="668"/>
      <c r="O122" s="668"/>
      <c r="P122" s="668"/>
      <c r="Q122" s="668"/>
      <c r="R122" s="668"/>
      <c r="S122" s="668"/>
    </row>
    <row r="123" spans="1:19" ht="14.85" customHeight="1">
      <c r="A123" s="103" t="s">
        <v>634</v>
      </c>
      <c r="B123" s="51">
        <v>54.1</v>
      </c>
      <c r="C123" s="86" t="s">
        <v>107</v>
      </c>
      <c r="D123" s="51">
        <v>5.9921910193509325</v>
      </c>
      <c r="E123" s="1023" t="s">
        <v>107</v>
      </c>
      <c r="F123" s="1023">
        <v>0.85027726432532347</v>
      </c>
      <c r="G123" s="668"/>
      <c r="H123" s="668"/>
      <c r="I123" s="668"/>
      <c r="J123" s="668"/>
      <c r="K123" s="668"/>
      <c r="L123" s="668"/>
      <c r="M123" s="668"/>
      <c r="N123" s="668"/>
      <c r="O123" s="668"/>
      <c r="P123" s="668"/>
      <c r="Q123" s="668"/>
      <c r="R123" s="668"/>
      <c r="S123" s="668"/>
    </row>
    <row r="124" spans="1:19" s="18" customFormat="1" ht="14.85" customHeight="1">
      <c r="A124" s="261" t="s">
        <v>635</v>
      </c>
      <c r="B124" s="745">
        <v>1687</v>
      </c>
      <c r="C124" s="747">
        <v>2.6707947803447212</v>
      </c>
      <c r="D124" s="745">
        <v>5.0927869576807359</v>
      </c>
      <c r="E124" s="863">
        <v>0.79138161422643749</v>
      </c>
      <c r="F124" s="864">
        <v>0.94840584690402085</v>
      </c>
      <c r="K124" s="174"/>
      <c r="L124" s="174"/>
      <c r="O124" s="668"/>
      <c r="P124" s="668"/>
      <c r="Q124" s="668"/>
      <c r="R124" s="668"/>
      <c r="S124" s="668"/>
    </row>
    <row r="125" spans="1:19" ht="14.85" customHeight="1">
      <c r="A125" s="19" t="s">
        <v>691</v>
      </c>
      <c r="B125" s="180"/>
      <c r="C125" s="180"/>
      <c r="D125" s="180"/>
      <c r="E125" s="180"/>
      <c r="F125" s="668"/>
      <c r="G125" s="668"/>
      <c r="H125" s="668"/>
      <c r="I125" s="668"/>
      <c r="J125" s="668"/>
      <c r="K125" s="668"/>
      <c r="L125" s="668"/>
      <c r="M125" s="668"/>
      <c r="N125" s="668"/>
      <c r="O125" s="668"/>
      <c r="P125" s="668"/>
      <c r="Q125" s="668"/>
      <c r="R125" s="668"/>
      <c r="S125" s="668"/>
    </row>
    <row r="126" spans="1:19" ht="14.85" customHeight="1">
      <c r="A126" s="19"/>
      <c r="B126" s="697"/>
      <c r="C126" s="697"/>
      <c r="D126" s="697"/>
      <c r="E126" s="697"/>
      <c r="F126" s="668"/>
      <c r="G126" s="668"/>
      <c r="H126" s="668"/>
      <c r="I126" s="668"/>
      <c r="J126" s="668"/>
      <c r="K126" s="668"/>
      <c r="L126" s="668"/>
      <c r="M126" s="668"/>
      <c r="N126" s="668"/>
      <c r="O126" s="668"/>
      <c r="P126" s="668"/>
      <c r="Q126" s="668"/>
      <c r="R126" s="668"/>
      <c r="S126" s="668"/>
    </row>
    <row r="128" spans="1:19" ht="14.85" customHeight="1">
      <c r="A128" s="267" t="s">
        <v>83</v>
      </c>
      <c r="B128" s="246"/>
      <c r="C128" s="246"/>
      <c r="D128" s="246"/>
      <c r="E128" s="246"/>
      <c r="F128" s="668"/>
      <c r="G128" s="668"/>
      <c r="H128" s="668"/>
      <c r="I128" s="668"/>
      <c r="J128" s="668"/>
      <c r="K128" s="668"/>
      <c r="L128" s="668"/>
      <c r="M128" s="668"/>
      <c r="N128" s="668"/>
      <c r="O128" s="668"/>
      <c r="P128" s="668"/>
      <c r="Q128" s="668"/>
      <c r="R128" s="668"/>
      <c r="S128" s="668"/>
    </row>
    <row r="129" spans="1:19" ht="14.85" customHeight="1">
      <c r="A129" s="257"/>
      <c r="B129" s="575" t="s">
        <v>540</v>
      </c>
      <c r="C129" s="576" t="s">
        <v>541</v>
      </c>
      <c r="D129" s="259" t="s">
        <v>32</v>
      </c>
      <c r="E129" s="259" t="s">
        <v>40</v>
      </c>
      <c r="F129" s="668"/>
      <c r="G129" s="668"/>
      <c r="H129" s="668"/>
      <c r="I129" s="668"/>
      <c r="J129" s="668"/>
      <c r="K129" s="672"/>
      <c r="L129" s="668"/>
      <c r="M129" s="668"/>
      <c r="N129" s="668"/>
      <c r="O129" s="668"/>
      <c r="P129" s="668"/>
      <c r="Q129" s="668"/>
      <c r="R129" s="668"/>
      <c r="S129" s="668"/>
    </row>
    <row r="130" spans="1:19" ht="14.85" customHeight="1">
      <c r="A130" s="279" t="s">
        <v>650</v>
      </c>
      <c r="B130" s="682">
        <v>205.3</v>
      </c>
      <c r="C130" s="683">
        <v>694.1</v>
      </c>
      <c r="D130" s="684">
        <v>-488.8</v>
      </c>
      <c r="E130" s="685">
        <v>-0.70422129376170584</v>
      </c>
      <c r="F130" s="668"/>
      <c r="G130" s="668"/>
      <c r="H130" s="668"/>
      <c r="I130" s="668"/>
      <c r="J130" s="668"/>
      <c r="K130" s="672"/>
      <c r="L130" s="668"/>
      <c r="M130" s="668"/>
      <c r="N130" s="701"/>
      <c r="O130" s="701"/>
      <c r="P130" s="701"/>
      <c r="Q130" s="701"/>
      <c r="R130" s="668"/>
      <c r="S130" s="668"/>
    </row>
    <row r="131" spans="1:19" ht="14.85" customHeight="1">
      <c r="A131" s="45" t="s">
        <v>85</v>
      </c>
      <c r="B131" s="50">
        <v>392</v>
      </c>
      <c r="C131" s="51">
        <v>512</v>
      </c>
      <c r="D131" s="53">
        <v>-120</v>
      </c>
      <c r="E131" s="56">
        <v>-0.234375</v>
      </c>
      <c r="F131" s="668"/>
      <c r="G131" s="668"/>
      <c r="H131" s="668"/>
      <c r="I131" s="668"/>
      <c r="J131" s="668"/>
      <c r="K131" s="672"/>
      <c r="L131" s="668"/>
      <c r="M131" s="668"/>
      <c r="N131" s="701"/>
      <c r="O131" s="701"/>
      <c r="P131" s="701"/>
      <c r="Q131" s="701"/>
      <c r="R131" s="668"/>
      <c r="S131" s="668"/>
    </row>
    <row r="132" spans="1:19" ht="14.85" customHeight="1">
      <c r="A132" s="49" t="s">
        <v>86</v>
      </c>
      <c r="B132" s="50">
        <v>-284.7</v>
      </c>
      <c r="C132" s="51">
        <v>-327.60000000000002</v>
      </c>
      <c r="D132" s="53">
        <v>42.900000000000034</v>
      </c>
      <c r="E132" s="56">
        <v>-0.13095238095238104</v>
      </c>
      <c r="F132" s="668"/>
      <c r="G132" s="668"/>
      <c r="H132" s="668"/>
      <c r="I132" s="668"/>
      <c r="J132" s="668"/>
      <c r="K132" s="672"/>
      <c r="L132" s="668"/>
      <c r="M132" s="668"/>
      <c r="N132" s="701"/>
      <c r="O132" s="701"/>
      <c r="P132" s="701"/>
      <c r="Q132" s="701"/>
      <c r="R132" s="668"/>
      <c r="S132" s="668"/>
    </row>
    <row r="133" spans="1:19" ht="14.85" customHeight="1">
      <c r="A133" s="103" t="s">
        <v>87</v>
      </c>
      <c r="B133" s="50">
        <v>-36.799999999999997</v>
      </c>
      <c r="C133" s="51">
        <v>-152.69999999999999</v>
      </c>
      <c r="D133" s="53">
        <v>115.89999999999999</v>
      </c>
      <c r="E133" s="56">
        <v>-0.75900458415193184</v>
      </c>
      <c r="F133" s="668"/>
      <c r="G133" s="668"/>
      <c r="H133" s="668"/>
      <c r="I133" s="668"/>
      <c r="J133" s="668"/>
      <c r="K133" s="668"/>
      <c r="L133" s="668"/>
      <c r="M133" s="668"/>
      <c r="N133" s="701"/>
      <c r="O133" s="701"/>
      <c r="P133" s="701"/>
      <c r="Q133" s="701"/>
      <c r="R133" s="668"/>
      <c r="S133" s="668"/>
    </row>
    <row r="134" spans="1:19" s="18" customFormat="1" ht="14.85" customHeight="1">
      <c r="A134" s="280" t="s">
        <v>88</v>
      </c>
      <c r="B134" s="550">
        <v>70.500000000000014</v>
      </c>
      <c r="C134" s="551">
        <v>31.699999999999989</v>
      </c>
      <c r="D134" s="265">
        <v>38.800000000000026</v>
      </c>
      <c r="E134" s="266">
        <v>1.2239747634069413</v>
      </c>
      <c r="K134" s="174"/>
      <c r="N134" s="701"/>
      <c r="O134" s="701"/>
      <c r="P134" s="701"/>
      <c r="Q134" s="701"/>
    </row>
    <row r="135" spans="1:19" s="18" customFormat="1" ht="14.85" customHeight="1">
      <c r="A135" s="1025" t="s">
        <v>651</v>
      </c>
      <c r="B135" s="550">
        <v>275.79999999999995</v>
      </c>
      <c r="C135" s="551">
        <v>725.8</v>
      </c>
      <c r="D135" s="265">
        <v>-450</v>
      </c>
      <c r="E135" s="266">
        <v>-0.62000551116009928</v>
      </c>
      <c r="K135" s="174"/>
      <c r="N135" s="701"/>
      <c r="O135" s="701"/>
      <c r="P135" s="701"/>
      <c r="Q135" s="701"/>
    </row>
    <row r="136" spans="1:19" ht="15.75" customHeight="1">
      <c r="A136" s="230"/>
      <c r="B136" s="697"/>
      <c r="C136" s="697"/>
      <c r="D136" s="697"/>
      <c r="E136" s="697"/>
      <c r="F136" s="668"/>
      <c r="G136" s="668"/>
      <c r="H136" s="668"/>
      <c r="I136" s="668"/>
      <c r="J136" s="668"/>
      <c r="K136" s="668"/>
      <c r="L136" s="668"/>
      <c r="M136" s="668"/>
      <c r="N136" s="668"/>
      <c r="O136" s="668"/>
      <c r="P136" s="668"/>
      <c r="Q136" s="668"/>
      <c r="R136" s="668"/>
      <c r="S136" s="668"/>
    </row>
    <row r="138" spans="1:19" ht="14.85" customHeight="1">
      <c r="A138" s="267" t="s">
        <v>90</v>
      </c>
      <c r="B138" s="246"/>
      <c r="C138" s="246"/>
      <c r="D138" s="246"/>
      <c r="E138" s="246"/>
      <c r="F138" s="668"/>
      <c r="G138" s="668"/>
      <c r="H138" s="668"/>
      <c r="I138" s="668"/>
      <c r="J138" s="672"/>
      <c r="K138" s="668"/>
      <c r="L138" s="668"/>
      <c r="M138" s="668"/>
      <c r="N138" s="668"/>
      <c r="O138" s="668"/>
      <c r="P138" s="668"/>
      <c r="Q138" s="668"/>
      <c r="R138" s="668"/>
      <c r="S138" s="668"/>
    </row>
    <row r="139" spans="1:19" ht="14.85" customHeight="1">
      <c r="A139" s="1031"/>
      <c r="B139" s="1040" t="s">
        <v>540</v>
      </c>
      <c r="C139" s="1041" t="s">
        <v>541</v>
      </c>
      <c r="D139" s="1028" t="s">
        <v>32</v>
      </c>
      <c r="E139" s="1028" t="s">
        <v>40</v>
      </c>
      <c r="F139" s="668"/>
      <c r="G139" s="668"/>
      <c r="H139" s="668"/>
      <c r="I139" s="668"/>
      <c r="J139" s="668"/>
      <c r="K139" s="668"/>
      <c r="L139" s="668"/>
      <c r="M139" s="668"/>
      <c r="N139" s="668"/>
      <c r="O139" s="668"/>
      <c r="P139" s="668"/>
      <c r="Q139" s="668"/>
      <c r="R139" s="668"/>
      <c r="S139" s="668"/>
    </row>
    <row r="140" spans="1:19" ht="14.85" customHeight="1">
      <c r="A140" s="45" t="s">
        <v>91</v>
      </c>
      <c r="B140" s="47">
        <v>294.2</v>
      </c>
      <c r="C140" s="48">
        <v>239.9</v>
      </c>
      <c r="D140" s="53">
        <v>54.299999999999983</v>
      </c>
      <c r="E140" s="54">
        <v>0.22634431012922043</v>
      </c>
      <c r="F140" s="668"/>
      <c r="G140" s="668"/>
      <c r="H140" s="668"/>
      <c r="I140" s="668"/>
      <c r="J140" s="668"/>
      <c r="K140" s="672"/>
      <c r="L140" s="668"/>
      <c r="M140" s="668"/>
      <c r="N140" s="701"/>
      <c r="O140" s="701"/>
      <c r="P140" s="701"/>
      <c r="Q140" s="701"/>
      <c r="R140" s="668"/>
      <c r="S140" s="668"/>
    </row>
    <row r="141" spans="1:19" ht="14.85" customHeight="1">
      <c r="A141" s="49" t="s">
        <v>92</v>
      </c>
      <c r="B141" s="50">
        <v>-20.3</v>
      </c>
      <c r="C141" s="51">
        <v>-15.2</v>
      </c>
      <c r="D141" s="53">
        <v>-5.1000000000000014</v>
      </c>
      <c r="E141" s="56">
        <v>0.33552631578947378</v>
      </c>
      <c r="F141" s="668"/>
      <c r="G141" s="668"/>
      <c r="H141" s="668"/>
      <c r="I141" s="668"/>
      <c r="J141" s="672"/>
      <c r="K141" s="672"/>
      <c r="L141" s="668"/>
      <c r="M141" s="668"/>
      <c r="N141" s="701"/>
      <c r="O141" s="701"/>
      <c r="P141" s="701"/>
      <c r="Q141" s="701"/>
      <c r="R141" s="668"/>
      <c r="S141" s="668"/>
    </row>
    <row r="142" spans="1:19" ht="14.85" customHeight="1">
      <c r="A142" s="103" t="s">
        <v>93</v>
      </c>
      <c r="B142" s="50">
        <v>-48.5</v>
      </c>
      <c r="C142" s="51">
        <v>-63</v>
      </c>
      <c r="D142" s="53">
        <v>14.5</v>
      </c>
      <c r="E142" s="56">
        <v>-0.23015873015873015</v>
      </c>
      <c r="F142" s="668"/>
      <c r="G142" s="668"/>
      <c r="H142" s="668"/>
      <c r="I142" s="668"/>
      <c r="J142" s="668"/>
      <c r="K142" s="672"/>
      <c r="L142" s="668"/>
      <c r="M142" s="668"/>
      <c r="N142" s="701"/>
      <c r="O142" s="701"/>
      <c r="P142" s="701"/>
      <c r="Q142" s="701"/>
      <c r="R142" s="668"/>
      <c r="S142" s="668"/>
    </row>
    <row r="143" spans="1:19" s="18" customFormat="1" ht="14.85" customHeight="1">
      <c r="A143" s="261" t="s">
        <v>94</v>
      </c>
      <c r="B143" s="550">
        <v>225.39999999999998</v>
      </c>
      <c r="C143" s="551">
        <v>161.70000000000002</v>
      </c>
      <c r="D143" s="265">
        <v>63.69999999999996</v>
      </c>
      <c r="E143" s="266">
        <v>0.39393939393939365</v>
      </c>
      <c r="J143" s="668"/>
      <c r="K143" s="174"/>
      <c r="N143" s="701"/>
      <c r="O143" s="701"/>
      <c r="P143" s="701"/>
      <c r="Q143" s="701"/>
    </row>
    <row r="144" spans="1:19" s="18" customFormat="1" ht="14.85" customHeight="1">
      <c r="A144" s="49" t="s">
        <v>95</v>
      </c>
      <c r="B144" s="50">
        <v>4.9000000000000004</v>
      </c>
      <c r="C144" s="51">
        <v>4.2</v>
      </c>
      <c r="D144" s="53">
        <v>0.70000000000000018</v>
      </c>
      <c r="E144" s="56">
        <v>0.16666666666666671</v>
      </c>
      <c r="J144" s="668"/>
      <c r="K144" s="174"/>
      <c r="N144" s="701"/>
      <c r="O144" s="701"/>
      <c r="P144" s="701"/>
      <c r="Q144" s="701"/>
    </row>
    <row r="145" spans="1:19" ht="14.85" customHeight="1">
      <c r="A145" s="45" t="s">
        <v>173</v>
      </c>
      <c r="B145" s="50">
        <v>-422.30000000000007</v>
      </c>
      <c r="C145" s="51">
        <v>-402.6</v>
      </c>
      <c r="D145" s="53">
        <v>-19.700000000000045</v>
      </c>
      <c r="E145" s="56">
        <v>4.8931942374565433E-2</v>
      </c>
      <c r="G145" s="668"/>
      <c r="H145" s="668"/>
      <c r="I145" s="668"/>
      <c r="J145" s="668"/>
      <c r="K145" s="672"/>
      <c r="L145" s="668"/>
      <c r="M145" s="668"/>
      <c r="N145" s="701"/>
      <c r="O145" s="701"/>
      <c r="P145" s="701"/>
      <c r="Q145" s="701"/>
      <c r="R145" s="668"/>
      <c r="S145" s="668"/>
    </row>
    <row r="146" spans="1:19" ht="14.85" customHeight="1">
      <c r="A146" s="49" t="s">
        <v>97</v>
      </c>
      <c r="B146" s="50">
        <v>3.4</v>
      </c>
      <c r="C146" s="51">
        <v>18.600000000000001</v>
      </c>
      <c r="D146" s="53">
        <v>-15.200000000000001</v>
      </c>
      <c r="E146" s="56">
        <v>-0.81720430107526876</v>
      </c>
      <c r="F146" s="668"/>
      <c r="G146" s="668"/>
      <c r="H146" s="668"/>
      <c r="I146" s="668"/>
      <c r="J146" s="668"/>
      <c r="K146" s="672"/>
      <c r="L146" s="668"/>
      <c r="M146" s="668"/>
      <c r="N146" s="701"/>
      <c r="O146" s="701"/>
      <c r="P146" s="701"/>
      <c r="Q146" s="701"/>
      <c r="R146" s="668"/>
      <c r="S146" s="668"/>
    </row>
    <row r="147" spans="1:19" ht="14.85" customHeight="1">
      <c r="A147" s="49" t="s">
        <v>98</v>
      </c>
      <c r="B147" s="50">
        <v>20.5</v>
      </c>
      <c r="C147" s="51">
        <v>14.5</v>
      </c>
      <c r="D147" s="53">
        <v>6</v>
      </c>
      <c r="E147" s="56">
        <v>0.41379310344827586</v>
      </c>
      <c r="F147" s="668"/>
      <c r="G147" s="668"/>
      <c r="H147" s="668"/>
      <c r="I147" s="668"/>
      <c r="J147" s="668"/>
      <c r="K147" s="672"/>
      <c r="L147" s="668"/>
      <c r="M147" s="668"/>
      <c r="N147" s="701"/>
      <c r="O147" s="701"/>
      <c r="P147" s="701"/>
      <c r="Q147" s="701"/>
      <c r="R147" s="668"/>
      <c r="S147" s="668"/>
    </row>
    <row r="148" spans="1:19" ht="14.85" customHeight="1">
      <c r="A148" s="49" t="s">
        <v>731</v>
      </c>
      <c r="B148" s="50">
        <v>1.6</v>
      </c>
      <c r="C148" s="51">
        <v>1.6</v>
      </c>
      <c r="D148" s="53">
        <v>0</v>
      </c>
      <c r="E148" s="56">
        <v>0</v>
      </c>
      <c r="F148" s="668"/>
      <c r="G148" s="668"/>
      <c r="H148" s="668"/>
      <c r="I148" s="668"/>
      <c r="J148" s="668"/>
      <c r="K148" s="672"/>
      <c r="L148" s="668"/>
      <c r="M148" s="668"/>
      <c r="N148" s="701"/>
      <c r="O148" s="701"/>
      <c r="P148" s="701"/>
      <c r="Q148" s="701"/>
      <c r="R148" s="668"/>
      <c r="S148" s="668"/>
    </row>
    <row r="149" spans="1:19" ht="14.85" customHeight="1">
      <c r="A149" s="103" t="s">
        <v>99</v>
      </c>
      <c r="B149" s="50">
        <v>61.5</v>
      </c>
      <c r="C149" s="51">
        <v>252.3</v>
      </c>
      <c r="D149" s="53">
        <v>-190.8</v>
      </c>
      <c r="E149" s="56">
        <v>-0.75624256837098691</v>
      </c>
      <c r="F149" s="668"/>
      <c r="G149" s="668"/>
      <c r="H149" s="668"/>
      <c r="I149" s="668"/>
      <c r="J149" s="668"/>
      <c r="K149" s="668"/>
      <c r="L149" s="668"/>
      <c r="M149" s="668"/>
      <c r="N149" s="701"/>
      <c r="O149" s="701"/>
      <c r="P149" s="701"/>
      <c r="Q149" s="701"/>
      <c r="R149" s="668"/>
      <c r="S149" s="668"/>
    </row>
    <row r="150" spans="1:19" ht="14.85" customHeight="1">
      <c r="A150" s="261" t="s">
        <v>100</v>
      </c>
      <c r="B150" s="550">
        <v>-105.00000000000009</v>
      </c>
      <c r="C150" s="551">
        <v>50.199999999999982</v>
      </c>
      <c r="D150" s="265">
        <v>-155.20000000000007</v>
      </c>
      <c r="E150" s="266" t="s">
        <v>54</v>
      </c>
      <c r="F150" s="668"/>
      <c r="G150" s="668"/>
      <c r="H150" s="668"/>
      <c r="I150" s="668"/>
      <c r="J150" s="668"/>
      <c r="K150" s="672"/>
      <c r="L150" s="668"/>
      <c r="M150" s="668"/>
      <c r="N150" s="701"/>
      <c r="O150" s="701"/>
      <c r="P150" s="701"/>
      <c r="Q150" s="701"/>
      <c r="R150" s="668"/>
      <c r="S150" s="668"/>
    </row>
    <row r="151" spans="1:19" ht="14.85" customHeight="1">
      <c r="A151" s="138" t="s">
        <v>101</v>
      </c>
      <c r="B151" s="697"/>
      <c r="C151" s="697"/>
      <c r="D151" s="697"/>
      <c r="E151" s="697"/>
      <c r="F151" s="668"/>
      <c r="G151" s="668"/>
      <c r="H151" s="668"/>
      <c r="I151" s="668"/>
      <c r="J151" s="668"/>
      <c r="K151" s="668"/>
      <c r="L151" s="668"/>
      <c r="M151" s="668"/>
      <c r="N151" s="668"/>
      <c r="O151" s="668"/>
      <c r="P151" s="668"/>
      <c r="Q151" s="668"/>
      <c r="R151" s="668"/>
      <c r="S151" s="668"/>
    </row>
    <row r="152" spans="1:19" ht="14.85" customHeight="1">
      <c r="A152" s="19"/>
      <c r="B152" s="697"/>
      <c r="C152" s="697"/>
      <c r="D152" s="697"/>
      <c r="E152" s="697"/>
      <c r="F152" s="668"/>
      <c r="G152" s="668"/>
      <c r="H152" s="668"/>
      <c r="I152" s="668"/>
      <c r="J152" s="668"/>
      <c r="K152" s="668"/>
      <c r="L152" s="668"/>
      <c r="M152" s="668"/>
      <c r="N152" s="668"/>
      <c r="O152" s="668"/>
      <c r="P152" s="668"/>
      <c r="Q152" s="668"/>
      <c r="R152" s="668"/>
      <c r="S152" s="668"/>
    </row>
    <row r="154" spans="1:19" ht="13.2">
      <c r="A154" s="36" t="s">
        <v>102</v>
      </c>
      <c r="B154" s="697"/>
      <c r="C154" s="697"/>
      <c r="D154" s="697"/>
      <c r="E154" s="697"/>
      <c r="F154" s="668"/>
      <c r="G154" s="668"/>
      <c r="H154" s="668"/>
      <c r="I154" s="668"/>
      <c r="J154" s="668"/>
      <c r="K154" s="668"/>
      <c r="L154" s="668"/>
      <c r="M154" s="668"/>
      <c r="N154" s="668"/>
      <c r="O154" s="668"/>
      <c r="P154" s="668"/>
      <c r="Q154" s="668"/>
      <c r="R154" s="668"/>
      <c r="S154" s="668"/>
    </row>
    <row r="155" spans="1:19" ht="14.85" customHeight="1">
      <c r="A155" s="699"/>
      <c r="B155" s="697"/>
      <c r="C155" s="697"/>
      <c r="D155" s="697"/>
      <c r="E155" s="697"/>
      <c r="F155" s="668"/>
      <c r="G155" s="668"/>
      <c r="H155" s="668"/>
      <c r="I155" s="668"/>
      <c r="J155" s="699"/>
      <c r="K155" s="668"/>
      <c r="L155" s="668"/>
      <c r="M155" s="668"/>
      <c r="N155" s="668"/>
      <c r="O155" s="668"/>
      <c r="P155" s="668"/>
      <c r="Q155" s="668"/>
      <c r="R155" s="668"/>
      <c r="S155" s="668"/>
    </row>
  </sheetData>
  <mergeCells count="4">
    <mergeCell ref="A2:E2"/>
    <mergeCell ref="A24:E24"/>
    <mergeCell ref="B6:E6"/>
    <mergeCell ref="F6:I6"/>
  </mergeCells>
  <phoneticPr fontId="12"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9548-7F11-475B-BB67-6FE8C3ACC011}">
  <dimension ref="A1:AA71"/>
  <sheetViews>
    <sheetView zoomScaleNormal="100" workbookViewId="0"/>
  </sheetViews>
  <sheetFormatPr defaultColWidth="9.109375" defaultRowHeight="14.85" customHeight="1"/>
  <cols>
    <col min="1" max="1" width="55.5546875" style="17" customWidth="1"/>
    <col min="2" max="9" width="13.33203125" style="4" customWidth="1"/>
    <col min="10" max="16384" width="9.109375" style="4"/>
  </cols>
  <sheetData>
    <row r="1" spans="1:27" ht="39.9" customHeight="1">
      <c r="A1" s="36" t="s">
        <v>11</v>
      </c>
      <c r="B1" s="668"/>
      <c r="C1" s="668"/>
      <c r="D1" s="668"/>
      <c r="E1" s="668"/>
      <c r="F1" s="668"/>
      <c r="G1" s="668"/>
      <c r="H1" s="668"/>
      <c r="I1" s="668"/>
      <c r="J1" s="668"/>
      <c r="K1" s="668"/>
      <c r="L1" s="668"/>
      <c r="M1" s="668"/>
      <c r="N1" s="668"/>
      <c r="O1" s="668"/>
      <c r="P1" s="668"/>
      <c r="Q1" s="668"/>
      <c r="R1" s="668"/>
      <c r="S1" s="668"/>
      <c r="T1" s="668"/>
      <c r="U1" s="668"/>
      <c r="V1" s="668"/>
      <c r="W1" s="668"/>
      <c r="X1" s="668"/>
      <c r="Y1" s="668"/>
      <c r="Z1" s="668"/>
      <c r="AA1" s="668"/>
    </row>
    <row r="2" spans="1:27" ht="39.9" customHeight="1" thickBot="1">
      <c r="A2" s="1116" t="s">
        <v>699</v>
      </c>
      <c r="B2" s="1116"/>
      <c r="C2" s="1116"/>
      <c r="D2" s="1116"/>
      <c r="E2" s="1116"/>
      <c r="F2" s="1116"/>
      <c r="G2" s="1117"/>
      <c r="H2" s="1117"/>
      <c r="I2" s="1117"/>
      <c r="J2" s="668"/>
      <c r="K2" s="668"/>
      <c r="L2" s="668"/>
      <c r="M2" s="668"/>
      <c r="N2" s="668"/>
      <c r="O2" s="668"/>
      <c r="P2" s="668"/>
      <c r="Q2" s="668"/>
      <c r="R2" s="668"/>
      <c r="S2" s="668"/>
      <c r="T2" s="668"/>
      <c r="U2" s="668"/>
      <c r="V2" s="668"/>
      <c r="W2" s="668"/>
      <c r="X2" s="668"/>
      <c r="Y2" s="668"/>
      <c r="Z2" s="668"/>
      <c r="AA2" s="668"/>
    </row>
    <row r="3" spans="1:27" ht="14.85" customHeight="1">
      <c r="A3" s="16"/>
      <c r="B3" s="5"/>
      <c r="C3" s="5"/>
      <c r="D3" s="5"/>
      <c r="E3" s="5"/>
      <c r="F3" s="5"/>
      <c r="G3" s="3"/>
      <c r="H3" s="668"/>
      <c r="I3" s="668"/>
      <c r="J3" s="668"/>
      <c r="K3" s="668"/>
      <c r="L3" s="668"/>
      <c r="M3" s="668"/>
      <c r="N3" s="668"/>
      <c r="O3" s="668"/>
      <c r="P3" s="668"/>
      <c r="Q3" s="668"/>
      <c r="R3" s="668"/>
      <c r="S3" s="668"/>
      <c r="T3" s="668"/>
      <c r="U3" s="668"/>
      <c r="V3" s="668"/>
      <c r="W3" s="668"/>
      <c r="X3" s="668"/>
      <c r="Y3" s="668"/>
      <c r="Z3" s="668"/>
      <c r="AA3" s="668"/>
    </row>
    <row r="4" spans="1:27" ht="39.6">
      <c r="A4" s="1050"/>
      <c r="B4" s="1031" t="s">
        <v>36</v>
      </c>
      <c r="C4" s="1031" t="s">
        <v>35</v>
      </c>
      <c r="D4" s="1031" t="s">
        <v>37</v>
      </c>
      <c r="E4" s="1031" t="s">
        <v>34</v>
      </c>
      <c r="F4" s="1051" t="s">
        <v>38</v>
      </c>
      <c r="G4" s="1031" t="s">
        <v>103</v>
      </c>
      <c r="H4" s="1031" t="s">
        <v>104</v>
      </c>
      <c r="I4" s="1031" t="s">
        <v>105</v>
      </c>
      <c r="J4" s="668"/>
      <c r="K4" s="668"/>
      <c r="L4" s="681"/>
      <c r="M4" s="668"/>
      <c r="N4" s="668"/>
      <c r="O4" s="668"/>
      <c r="P4" s="668"/>
      <c r="Q4" s="668"/>
      <c r="R4" s="668"/>
      <c r="S4" s="668"/>
      <c r="T4" s="668"/>
      <c r="U4" s="668"/>
      <c r="V4" s="668"/>
      <c r="W4" s="668"/>
      <c r="X4" s="668"/>
      <c r="Y4" s="668"/>
      <c r="Z4" s="668"/>
      <c r="AA4" s="668"/>
    </row>
    <row r="5" spans="1:27" ht="14.85" customHeight="1">
      <c r="A5" s="1048" t="s">
        <v>540</v>
      </c>
      <c r="B5" s="1046"/>
      <c r="C5" s="1046"/>
      <c r="D5" s="1046"/>
      <c r="E5" s="1046"/>
      <c r="F5" s="1046"/>
      <c r="G5" s="1049"/>
      <c r="H5" s="1049"/>
      <c r="I5" s="1046"/>
      <c r="J5" s="668"/>
      <c r="K5" s="668"/>
      <c r="L5" s="681"/>
      <c r="M5" s="668"/>
      <c r="N5" s="668"/>
      <c r="O5" s="668"/>
      <c r="P5" s="668"/>
      <c r="Q5" s="668"/>
      <c r="R5" s="668"/>
      <c r="S5" s="668"/>
      <c r="T5" s="668"/>
      <c r="U5" s="668"/>
      <c r="V5" s="668"/>
      <c r="W5" s="668"/>
      <c r="X5" s="668"/>
      <c r="Y5" s="668"/>
      <c r="Z5" s="668"/>
      <c r="AA5" s="668"/>
    </row>
    <row r="6" spans="1:27" s="18" customFormat="1" ht="14.85" customHeight="1">
      <c r="A6" s="828" t="s">
        <v>16</v>
      </c>
      <c r="B6" s="867">
        <v>200.9</v>
      </c>
      <c r="C6" s="867">
        <v>367.2</v>
      </c>
      <c r="D6" s="867">
        <v>63.8</v>
      </c>
      <c r="E6" s="867">
        <v>554.29999999999995</v>
      </c>
      <c r="F6" s="867">
        <v>-98.4</v>
      </c>
      <c r="G6" s="868">
        <v>1087.8</v>
      </c>
      <c r="H6" s="867">
        <v>4.5</v>
      </c>
      <c r="I6" s="868">
        <v>1092.3</v>
      </c>
      <c r="J6" s="668"/>
      <c r="K6" s="681"/>
      <c r="L6" s="681"/>
      <c r="M6" s="668"/>
      <c r="N6" s="668"/>
      <c r="O6" s="668"/>
      <c r="P6" s="668"/>
      <c r="Q6" s="668"/>
      <c r="R6" s="668"/>
      <c r="S6" s="668"/>
      <c r="T6" s="668"/>
      <c r="U6" s="668"/>
      <c r="V6" s="703"/>
      <c r="W6" s="703"/>
      <c r="X6" s="703"/>
      <c r="Y6" s="703"/>
      <c r="Z6" s="703"/>
      <c r="AA6" s="703"/>
    </row>
    <row r="7" spans="1:27" ht="14.85" customHeight="1">
      <c r="A7" s="45" t="s">
        <v>106</v>
      </c>
      <c r="B7" s="865">
        <v>-36.4</v>
      </c>
      <c r="C7" s="865">
        <v>-160.4</v>
      </c>
      <c r="D7" s="865">
        <v>-27.7</v>
      </c>
      <c r="E7" s="865">
        <v>-521.20000000000005</v>
      </c>
      <c r="F7" s="865">
        <v>99.6</v>
      </c>
      <c r="G7" s="866">
        <v>-646.1</v>
      </c>
      <c r="H7" s="865" t="s">
        <v>107</v>
      </c>
      <c r="I7" s="866">
        <v>-646.1</v>
      </c>
      <c r="J7" s="668"/>
      <c r="K7" s="681"/>
      <c r="L7" s="681"/>
      <c r="M7" s="668"/>
      <c r="N7" s="668"/>
      <c r="O7" s="668"/>
      <c r="P7" s="668"/>
      <c r="Q7" s="668"/>
      <c r="R7" s="668"/>
      <c r="S7" s="668"/>
      <c r="T7" s="668"/>
      <c r="U7" s="668"/>
      <c r="V7" s="703"/>
      <c r="W7" s="703"/>
      <c r="X7" s="703"/>
      <c r="Y7" s="703"/>
      <c r="Z7" s="703"/>
      <c r="AA7" s="703"/>
    </row>
    <row r="8" spans="1:27" ht="14.85" customHeight="1">
      <c r="A8" s="49" t="s">
        <v>108</v>
      </c>
      <c r="B8" s="646">
        <v>-11.2</v>
      </c>
      <c r="C8" s="646">
        <v>-42</v>
      </c>
      <c r="D8" s="646">
        <v>-5.6</v>
      </c>
      <c r="E8" s="646">
        <v>-10</v>
      </c>
      <c r="F8" s="646">
        <v>-10.9</v>
      </c>
      <c r="G8" s="647">
        <v>-79.8</v>
      </c>
      <c r="H8" s="646" t="s">
        <v>107</v>
      </c>
      <c r="I8" s="647">
        <v>-79.8</v>
      </c>
      <c r="J8" s="668"/>
      <c r="K8" s="681"/>
      <c r="L8" s="681"/>
      <c r="M8" s="668"/>
      <c r="N8" s="668"/>
      <c r="O8" s="668"/>
      <c r="P8" s="668"/>
      <c r="Q8" s="668"/>
      <c r="R8" s="668"/>
      <c r="S8" s="668"/>
      <c r="T8" s="668"/>
      <c r="U8" s="668"/>
      <c r="V8" s="703"/>
      <c r="W8" s="703"/>
      <c r="X8" s="703"/>
      <c r="Y8" s="703"/>
      <c r="Z8" s="703"/>
      <c r="AA8" s="703"/>
    </row>
    <row r="9" spans="1:27" ht="14.85" customHeight="1">
      <c r="A9" s="49" t="s">
        <v>109</v>
      </c>
      <c r="B9" s="646">
        <v>-5.3</v>
      </c>
      <c r="C9" s="646">
        <v>-23</v>
      </c>
      <c r="D9" s="646">
        <v>-2.2999999999999998</v>
      </c>
      <c r="E9" s="646">
        <v>-0.1</v>
      </c>
      <c r="F9" s="646">
        <v>-0.1</v>
      </c>
      <c r="G9" s="647">
        <v>-30.8</v>
      </c>
      <c r="H9" s="646" t="s">
        <v>107</v>
      </c>
      <c r="I9" s="647">
        <v>-30.8</v>
      </c>
      <c r="J9" s="668"/>
      <c r="K9" s="681"/>
      <c r="L9" s="681"/>
      <c r="M9" s="668"/>
      <c r="N9" s="668"/>
      <c r="O9" s="668"/>
      <c r="P9" s="668"/>
      <c r="Q9" s="668"/>
      <c r="R9" s="668"/>
      <c r="S9" s="668"/>
      <c r="T9" s="668"/>
      <c r="U9" s="668"/>
      <c r="V9" s="703"/>
      <c r="W9" s="703"/>
      <c r="X9" s="703"/>
      <c r="Y9" s="703"/>
      <c r="Z9" s="703"/>
      <c r="AA9" s="703"/>
    </row>
    <row r="10" spans="1:27" ht="14.85" customHeight="1">
      <c r="A10" s="64" t="s">
        <v>110</v>
      </c>
      <c r="B10" s="869">
        <v>-13.5</v>
      </c>
      <c r="C10" s="869">
        <v>-26.1</v>
      </c>
      <c r="D10" s="869">
        <v>-3</v>
      </c>
      <c r="E10" s="869">
        <v>-11.2</v>
      </c>
      <c r="F10" s="869">
        <v>12.4</v>
      </c>
      <c r="G10" s="870">
        <v>-41.4</v>
      </c>
      <c r="H10" s="869" t="s">
        <v>107</v>
      </c>
      <c r="I10" s="870">
        <v>-41.4</v>
      </c>
      <c r="J10" s="668"/>
      <c r="K10" s="681"/>
      <c r="L10" s="681"/>
      <c r="M10" s="668"/>
      <c r="N10" s="668"/>
      <c r="O10" s="668"/>
      <c r="P10" s="668"/>
      <c r="Q10" s="668"/>
      <c r="R10" s="668"/>
      <c r="S10" s="668"/>
      <c r="T10" s="668"/>
      <c r="U10" s="668"/>
      <c r="V10" s="703"/>
      <c r="W10" s="703"/>
      <c r="X10" s="703"/>
      <c r="Y10" s="703"/>
      <c r="Z10" s="703"/>
      <c r="AA10" s="703"/>
    </row>
    <row r="11" spans="1:27" s="18" customFormat="1" ht="14.85" customHeight="1">
      <c r="A11" s="824" t="s">
        <v>337</v>
      </c>
      <c r="B11" s="873">
        <v>134.5</v>
      </c>
      <c r="C11" s="873">
        <v>115.7</v>
      </c>
      <c r="D11" s="873">
        <v>25.2</v>
      </c>
      <c r="E11" s="873">
        <v>11.8</v>
      </c>
      <c r="F11" s="873">
        <v>2.6</v>
      </c>
      <c r="G11" s="874">
        <v>289.7</v>
      </c>
      <c r="H11" s="873">
        <v>4.5</v>
      </c>
      <c r="I11" s="874">
        <v>294.2</v>
      </c>
      <c r="J11" s="681"/>
      <c r="K11" s="681"/>
      <c r="L11" s="681"/>
      <c r="M11" s="681"/>
      <c r="N11" s="681"/>
      <c r="O11" s="681"/>
      <c r="P11" s="681"/>
      <c r="Q11" s="681"/>
      <c r="R11" s="681"/>
      <c r="S11" s="681"/>
      <c r="T11" s="668"/>
      <c r="U11" s="668"/>
      <c r="V11" s="703"/>
      <c r="W11" s="703"/>
      <c r="X11" s="703"/>
      <c r="Y11" s="703"/>
      <c r="Z11" s="703"/>
      <c r="AA11" s="703"/>
    </row>
    <row r="12" spans="1:27" ht="14.85" customHeight="1">
      <c r="A12" s="45" t="s">
        <v>111</v>
      </c>
      <c r="B12" s="865">
        <v>-20.7</v>
      </c>
      <c r="C12" s="865">
        <v>-53.1</v>
      </c>
      <c r="D12" s="865">
        <v>-5.8</v>
      </c>
      <c r="E12" s="865">
        <v>-1.3</v>
      </c>
      <c r="F12" s="865">
        <v>-4.5999999999999996</v>
      </c>
      <c r="G12" s="866">
        <v>-85.4</v>
      </c>
      <c r="H12" s="865" t="s">
        <v>107</v>
      </c>
      <c r="I12" s="866">
        <v>-85.4</v>
      </c>
      <c r="J12" s="681"/>
      <c r="K12" s="681"/>
      <c r="L12" s="681"/>
      <c r="M12" s="681"/>
      <c r="N12" s="681"/>
      <c r="O12" s="681"/>
      <c r="P12" s="681"/>
      <c r="Q12" s="681"/>
      <c r="R12" s="681"/>
      <c r="S12" s="681"/>
      <c r="T12" s="668"/>
      <c r="U12" s="668"/>
      <c r="V12" s="703"/>
      <c r="W12" s="703"/>
      <c r="X12" s="703"/>
      <c r="Y12" s="703"/>
      <c r="Z12" s="703"/>
      <c r="AA12" s="703"/>
    </row>
    <row r="13" spans="1:27" ht="26.4">
      <c r="A13" s="64" t="s">
        <v>652</v>
      </c>
      <c r="B13" s="869" t="s">
        <v>107</v>
      </c>
      <c r="C13" s="869">
        <v>-0.9</v>
      </c>
      <c r="D13" s="869" t="s">
        <v>107</v>
      </c>
      <c r="E13" s="869" t="s">
        <v>107</v>
      </c>
      <c r="F13" s="869" t="s">
        <v>107</v>
      </c>
      <c r="G13" s="870">
        <v>-0.9</v>
      </c>
      <c r="H13" s="869" t="s">
        <v>107</v>
      </c>
      <c r="I13" s="870">
        <v>-0.9</v>
      </c>
      <c r="J13" s="681"/>
      <c r="K13" s="681"/>
      <c r="L13" s="681"/>
      <c r="M13" s="681"/>
      <c r="N13" s="681"/>
      <c r="O13" s="681"/>
      <c r="P13" s="681"/>
      <c r="Q13" s="681"/>
      <c r="R13" s="681"/>
      <c r="S13" s="681"/>
      <c r="T13" s="668"/>
      <c r="U13" s="668"/>
      <c r="V13" s="703"/>
      <c r="W13" s="703"/>
      <c r="X13" s="703"/>
      <c r="Y13" s="703"/>
      <c r="Z13" s="703"/>
      <c r="AA13" s="703"/>
    </row>
    <row r="14" spans="1:27" s="18" customFormat="1" ht="14.85" customHeight="1">
      <c r="A14" s="824" t="s">
        <v>653</v>
      </c>
      <c r="B14" s="873">
        <v>113.8</v>
      </c>
      <c r="C14" s="873">
        <v>61.7</v>
      </c>
      <c r="D14" s="873">
        <v>19.399999999999999</v>
      </c>
      <c r="E14" s="873">
        <v>10.5</v>
      </c>
      <c r="F14" s="873">
        <v>-2</v>
      </c>
      <c r="G14" s="874">
        <v>203.4</v>
      </c>
      <c r="H14" s="873">
        <v>4.5</v>
      </c>
      <c r="I14" s="874">
        <v>207.9</v>
      </c>
      <c r="J14" s="681"/>
      <c r="K14" s="681"/>
      <c r="L14" s="681"/>
      <c r="M14" s="681"/>
      <c r="N14" s="681"/>
      <c r="O14" s="681"/>
      <c r="P14" s="681"/>
      <c r="Q14" s="681"/>
      <c r="R14" s="681"/>
      <c r="S14" s="681"/>
      <c r="T14" s="668"/>
      <c r="U14" s="668"/>
      <c r="V14" s="703"/>
      <c r="W14" s="703"/>
      <c r="X14" s="703"/>
      <c r="Y14" s="703"/>
      <c r="Z14" s="703"/>
      <c r="AA14" s="703"/>
    </row>
    <row r="15" spans="1:27" ht="14.85" customHeight="1">
      <c r="A15" s="45" t="s">
        <v>25</v>
      </c>
      <c r="B15" s="871"/>
      <c r="C15" s="871"/>
      <c r="D15" s="872"/>
      <c r="E15" s="871"/>
      <c r="F15" s="871"/>
      <c r="G15" s="866">
        <v>-16.899999999999999</v>
      </c>
      <c r="H15" s="865" t="s">
        <v>107</v>
      </c>
      <c r="I15" s="866">
        <v>-16.899999999999999</v>
      </c>
      <c r="J15" s="681"/>
      <c r="K15" s="681"/>
      <c r="L15" s="681"/>
      <c r="M15" s="681"/>
      <c r="N15" s="681"/>
      <c r="O15" s="681"/>
      <c r="P15" s="681"/>
      <c r="Q15" s="681"/>
      <c r="R15" s="681"/>
      <c r="S15" s="681"/>
      <c r="T15" s="668"/>
      <c r="U15" s="668"/>
      <c r="V15" s="703"/>
      <c r="W15" s="703"/>
      <c r="X15" s="703"/>
      <c r="Y15" s="703"/>
      <c r="Z15" s="703"/>
      <c r="AA15" s="703"/>
    </row>
    <row r="16" spans="1:27" ht="14.85" customHeight="1">
      <c r="A16" s="64" t="s">
        <v>26</v>
      </c>
      <c r="B16" s="71"/>
      <c r="C16" s="71"/>
      <c r="D16" s="72"/>
      <c r="E16" s="71"/>
      <c r="F16" s="71"/>
      <c r="G16" s="649">
        <v>-21.9</v>
      </c>
      <c r="H16" s="648">
        <v>-0.7</v>
      </c>
      <c r="I16" s="649">
        <v>-22.6</v>
      </c>
      <c r="J16" s="681"/>
      <c r="K16" s="681"/>
      <c r="L16" s="681"/>
      <c r="M16" s="681"/>
      <c r="N16" s="681"/>
      <c r="O16" s="681"/>
      <c r="P16" s="681"/>
      <c r="Q16" s="681"/>
      <c r="R16" s="681"/>
      <c r="S16" s="681"/>
      <c r="T16" s="668"/>
      <c r="U16" s="668"/>
      <c r="V16" s="703"/>
      <c r="W16" s="703"/>
      <c r="X16" s="703"/>
      <c r="Y16" s="703"/>
      <c r="Z16" s="703"/>
      <c r="AA16" s="703"/>
    </row>
    <row r="17" spans="1:27" s="18" customFormat="1" ht="14.85" customHeight="1">
      <c r="A17" s="261" t="s">
        <v>27</v>
      </c>
      <c r="B17" s="278"/>
      <c r="C17" s="278"/>
      <c r="D17" s="285"/>
      <c r="E17" s="286"/>
      <c r="F17" s="278"/>
      <c r="G17" s="645">
        <v>164.6</v>
      </c>
      <c r="H17" s="644">
        <v>3.8</v>
      </c>
      <c r="I17" s="645">
        <v>168.4</v>
      </c>
      <c r="J17" s="681"/>
      <c r="K17" s="681"/>
      <c r="L17" s="681"/>
      <c r="M17" s="681"/>
      <c r="N17" s="681"/>
      <c r="O17" s="681"/>
      <c r="P17" s="681"/>
      <c r="Q17" s="681"/>
      <c r="R17" s="681"/>
      <c r="S17" s="681"/>
      <c r="T17" s="668"/>
      <c r="U17" s="668"/>
      <c r="V17" s="703"/>
      <c r="W17" s="703"/>
      <c r="X17" s="703"/>
      <c r="Y17" s="703"/>
      <c r="Z17" s="703"/>
      <c r="AA17" s="703"/>
    </row>
    <row r="18" spans="1:27" s="18" customFormat="1" ht="14.85" customHeight="1">
      <c r="A18" s="261" t="s">
        <v>96</v>
      </c>
      <c r="B18" s="278">
        <v>269.60000000000002</v>
      </c>
      <c r="C18" s="278">
        <v>135.80000000000001</v>
      </c>
      <c r="D18" s="285">
        <v>0.5</v>
      </c>
      <c r="E18" s="278">
        <v>7.8</v>
      </c>
      <c r="F18" s="278">
        <v>8.6</v>
      </c>
      <c r="G18" s="650">
        <v>422.3</v>
      </c>
      <c r="H18" s="651" t="s">
        <v>107</v>
      </c>
      <c r="I18" s="650">
        <v>422.3</v>
      </c>
      <c r="J18" s="681"/>
      <c r="K18" s="681"/>
      <c r="L18" s="681"/>
      <c r="M18" s="681"/>
      <c r="N18" s="681"/>
      <c r="O18" s="681"/>
      <c r="P18" s="681"/>
      <c r="Q18" s="681"/>
      <c r="R18" s="681"/>
      <c r="S18" s="681"/>
      <c r="T18" s="668"/>
      <c r="U18" s="668"/>
      <c r="V18" s="703"/>
      <c r="W18" s="703"/>
      <c r="X18" s="703"/>
      <c r="Y18" s="703"/>
      <c r="Z18" s="703"/>
      <c r="AA18" s="703"/>
    </row>
    <row r="19" spans="1:27" s="18" customFormat="1" ht="14.85" customHeight="1">
      <c r="A19" s="889"/>
      <c r="B19" s="1026"/>
      <c r="C19" s="1026"/>
      <c r="D19" s="1027"/>
      <c r="E19" s="1026"/>
      <c r="F19" s="1026"/>
      <c r="G19" s="1026"/>
      <c r="H19" s="1026"/>
      <c r="I19" s="1026"/>
      <c r="J19" s="681"/>
      <c r="K19" s="681"/>
      <c r="L19" s="681"/>
      <c r="M19" s="681"/>
      <c r="N19" s="681"/>
      <c r="O19" s="681"/>
      <c r="P19" s="681"/>
      <c r="Q19" s="681"/>
      <c r="R19" s="681"/>
      <c r="S19" s="681"/>
      <c r="T19" s="668"/>
      <c r="U19" s="668"/>
      <c r="V19" s="703"/>
      <c r="W19" s="703"/>
      <c r="X19" s="703"/>
      <c r="Y19" s="703"/>
      <c r="Z19" s="703"/>
      <c r="AA19" s="703"/>
    </row>
    <row r="20" spans="1:27" ht="14.85" customHeight="1">
      <c r="A20" s="282" t="s">
        <v>541</v>
      </c>
      <c r="B20" s="284"/>
      <c r="C20" s="284"/>
      <c r="D20" s="284"/>
      <c r="E20" s="284"/>
      <c r="F20" s="284"/>
      <c r="G20" s="283"/>
      <c r="H20" s="283"/>
      <c r="I20" s="284"/>
      <c r="J20" s="681"/>
      <c r="K20" s="681"/>
      <c r="L20" s="681"/>
      <c r="M20" s="681"/>
      <c r="N20" s="681"/>
      <c r="O20" s="681"/>
      <c r="P20" s="681"/>
      <c r="Q20" s="681"/>
      <c r="R20" s="681"/>
      <c r="S20" s="681"/>
      <c r="T20" s="668"/>
      <c r="U20" s="668"/>
      <c r="V20" s="668"/>
      <c r="W20" s="668"/>
      <c r="X20" s="668"/>
      <c r="Y20" s="668"/>
      <c r="Z20" s="668"/>
      <c r="AA20" s="668"/>
    </row>
    <row r="21" spans="1:27" s="18" customFormat="1" ht="14.85" customHeight="1">
      <c r="A21" s="824" t="s">
        <v>16</v>
      </c>
      <c r="B21" s="873">
        <v>163.4</v>
      </c>
      <c r="C21" s="873">
        <v>227.6</v>
      </c>
      <c r="D21" s="873">
        <v>61.1</v>
      </c>
      <c r="E21" s="873">
        <v>1015.3</v>
      </c>
      <c r="F21" s="873">
        <v>-83.4</v>
      </c>
      <c r="G21" s="874">
        <v>1384.1</v>
      </c>
      <c r="H21" s="873">
        <v>-13.7</v>
      </c>
      <c r="I21" s="874">
        <v>1370.4</v>
      </c>
      <c r="J21" s="681"/>
      <c r="K21" s="681"/>
      <c r="L21" s="681"/>
      <c r="M21" s="681"/>
      <c r="N21" s="681"/>
      <c r="O21" s="681"/>
      <c r="P21" s="681"/>
      <c r="Q21" s="681"/>
      <c r="R21" s="681"/>
      <c r="S21" s="681"/>
      <c r="T21" s="668"/>
      <c r="U21" s="668"/>
      <c r="V21" s="703"/>
      <c r="W21" s="703"/>
      <c r="X21" s="703"/>
      <c r="Y21" s="703"/>
      <c r="Z21" s="703"/>
      <c r="AA21" s="703"/>
    </row>
    <row r="22" spans="1:27" ht="14.85" customHeight="1">
      <c r="A22" s="45" t="s">
        <v>106</v>
      </c>
      <c r="B22" s="865">
        <v>-32.200000000000003</v>
      </c>
      <c r="C22" s="865">
        <v>-67.3</v>
      </c>
      <c r="D22" s="865">
        <v>-20.2</v>
      </c>
      <c r="E22" s="865">
        <v>-966.7</v>
      </c>
      <c r="F22" s="865">
        <v>83.4</v>
      </c>
      <c r="G22" s="866">
        <v>-1003</v>
      </c>
      <c r="H22" s="865" t="s">
        <v>107</v>
      </c>
      <c r="I22" s="866">
        <v>-1003</v>
      </c>
      <c r="J22" s="681"/>
      <c r="K22" s="681"/>
      <c r="L22" s="681"/>
      <c r="M22" s="681"/>
      <c r="N22" s="681"/>
      <c r="O22" s="681"/>
      <c r="P22" s="681"/>
      <c r="Q22" s="681"/>
      <c r="R22" s="681"/>
      <c r="S22" s="681"/>
      <c r="T22" s="668"/>
      <c r="U22" s="668"/>
      <c r="V22" s="703"/>
      <c r="W22" s="703"/>
      <c r="X22" s="703"/>
      <c r="Y22" s="703"/>
      <c r="Z22" s="703"/>
      <c r="AA22" s="703"/>
    </row>
    <row r="23" spans="1:27" ht="14.85" customHeight="1">
      <c r="A23" s="49" t="s">
        <v>108</v>
      </c>
      <c r="B23" s="646">
        <v>-8.4</v>
      </c>
      <c r="C23" s="646">
        <v>-34.4</v>
      </c>
      <c r="D23" s="646">
        <v>-4.5999999999999996</v>
      </c>
      <c r="E23" s="646">
        <v>-7.9</v>
      </c>
      <c r="F23" s="646">
        <v>-9.5</v>
      </c>
      <c r="G23" s="647">
        <v>-64.8</v>
      </c>
      <c r="H23" s="646" t="s">
        <v>107</v>
      </c>
      <c r="I23" s="647">
        <v>-64.8</v>
      </c>
      <c r="J23" s="681"/>
      <c r="K23" s="681"/>
      <c r="L23" s="681"/>
      <c r="M23" s="681"/>
      <c r="N23" s="681"/>
      <c r="O23" s="681"/>
      <c r="P23" s="681"/>
      <c r="Q23" s="681"/>
      <c r="R23" s="681"/>
      <c r="S23" s="681"/>
      <c r="T23" s="668"/>
      <c r="U23" s="668"/>
      <c r="V23" s="703"/>
      <c r="W23" s="703"/>
      <c r="X23" s="703"/>
      <c r="Y23" s="703"/>
      <c r="Z23" s="703"/>
      <c r="AA23" s="703"/>
    </row>
    <row r="24" spans="1:27" ht="14.85" customHeight="1">
      <c r="A24" s="49" t="s">
        <v>109</v>
      </c>
      <c r="B24" s="646">
        <v>-3.3</v>
      </c>
      <c r="C24" s="646">
        <v>-16.100000000000001</v>
      </c>
      <c r="D24" s="646">
        <v>-1.7</v>
      </c>
      <c r="E24" s="646" t="s">
        <v>107</v>
      </c>
      <c r="F24" s="646" t="s">
        <v>107</v>
      </c>
      <c r="G24" s="647">
        <v>-21.1</v>
      </c>
      <c r="H24" s="646" t="s">
        <v>107</v>
      </c>
      <c r="I24" s="647">
        <v>-21.1</v>
      </c>
      <c r="J24" s="681"/>
      <c r="K24" s="681"/>
      <c r="L24" s="681"/>
      <c r="M24" s="681"/>
      <c r="N24" s="681"/>
      <c r="O24" s="681"/>
      <c r="P24" s="681"/>
      <c r="Q24" s="681"/>
      <c r="R24" s="681"/>
      <c r="S24" s="681"/>
      <c r="T24" s="668"/>
      <c r="U24" s="703"/>
      <c r="V24" s="703"/>
      <c r="W24" s="703"/>
      <c r="X24" s="703"/>
      <c r="Y24" s="703"/>
      <c r="Z24" s="703"/>
      <c r="AA24" s="703"/>
    </row>
    <row r="25" spans="1:27" ht="14.85" customHeight="1">
      <c r="A25" s="268" t="s">
        <v>110</v>
      </c>
      <c r="B25" s="648">
        <v>-10.5</v>
      </c>
      <c r="C25" s="648">
        <v>-21.1</v>
      </c>
      <c r="D25" s="648">
        <v>-2.2999999999999998</v>
      </c>
      <c r="E25" s="648">
        <v>-19</v>
      </c>
      <c r="F25" s="648">
        <v>11.4</v>
      </c>
      <c r="G25" s="649">
        <v>-41.6</v>
      </c>
      <c r="H25" s="648" t="s">
        <v>107</v>
      </c>
      <c r="I25" s="649">
        <v>-41.6</v>
      </c>
      <c r="J25" s="681"/>
      <c r="K25" s="681"/>
      <c r="L25" s="681"/>
      <c r="M25" s="681"/>
      <c r="N25" s="681"/>
      <c r="O25" s="681"/>
      <c r="P25" s="681"/>
      <c r="Q25" s="681"/>
      <c r="R25" s="681"/>
      <c r="S25" s="681"/>
      <c r="T25" s="668"/>
      <c r="U25" s="703"/>
      <c r="V25" s="703"/>
      <c r="W25" s="703"/>
      <c r="X25" s="703"/>
      <c r="Y25" s="703"/>
      <c r="Z25" s="703"/>
      <c r="AA25" s="703"/>
    </row>
    <row r="26" spans="1:27" s="18" customFormat="1" ht="14.85" customHeight="1">
      <c r="A26" s="58" t="s">
        <v>337</v>
      </c>
      <c r="B26" s="644">
        <v>109.1</v>
      </c>
      <c r="C26" s="644">
        <v>88.7</v>
      </c>
      <c r="D26" s="644">
        <v>32.200000000000003</v>
      </c>
      <c r="E26" s="644">
        <v>21.7</v>
      </c>
      <c r="F26" s="644">
        <v>1.9</v>
      </c>
      <c r="G26" s="645">
        <v>253.5</v>
      </c>
      <c r="H26" s="644">
        <v>-13.7</v>
      </c>
      <c r="I26" s="645">
        <v>239.9</v>
      </c>
      <c r="J26" s="681"/>
      <c r="K26" s="681"/>
      <c r="L26" s="681"/>
      <c r="M26" s="681"/>
      <c r="N26" s="681"/>
      <c r="O26" s="681"/>
      <c r="P26" s="681"/>
      <c r="Q26" s="681"/>
      <c r="R26" s="681"/>
      <c r="S26" s="681"/>
      <c r="T26" s="668"/>
      <c r="U26" s="703"/>
      <c r="V26" s="703"/>
      <c r="W26" s="703"/>
      <c r="X26" s="703"/>
      <c r="Y26" s="703"/>
      <c r="Z26" s="703"/>
      <c r="AA26" s="703"/>
    </row>
    <row r="27" spans="1:27" ht="14.85" customHeight="1">
      <c r="A27" s="49" t="s">
        <v>23</v>
      </c>
      <c r="B27" s="646">
        <v>-14.2</v>
      </c>
      <c r="C27" s="646">
        <v>-48.8</v>
      </c>
      <c r="D27" s="646">
        <v>-5.7</v>
      </c>
      <c r="E27" s="646">
        <v>-1.6</v>
      </c>
      <c r="F27" s="646">
        <v>-3.1</v>
      </c>
      <c r="G27" s="647">
        <v>-73.400000000000006</v>
      </c>
      <c r="H27" s="646" t="s">
        <v>107</v>
      </c>
      <c r="I27" s="647">
        <v>-73.400000000000006</v>
      </c>
      <c r="J27" s="681"/>
      <c r="K27" s="681"/>
      <c r="L27" s="681"/>
      <c r="M27" s="681"/>
      <c r="N27" s="681"/>
      <c r="O27" s="681"/>
      <c r="P27" s="681"/>
      <c r="Q27" s="681"/>
      <c r="R27" s="681"/>
      <c r="S27" s="681"/>
      <c r="T27" s="668"/>
      <c r="U27" s="703"/>
      <c r="V27" s="703"/>
      <c r="W27" s="703"/>
      <c r="X27" s="703"/>
      <c r="Y27" s="703"/>
      <c r="Z27" s="703"/>
      <c r="AA27" s="703"/>
    </row>
    <row r="28" spans="1:27" ht="26.4">
      <c r="A28" s="268" t="s">
        <v>652</v>
      </c>
      <c r="B28" s="648">
        <v>-0.1</v>
      </c>
      <c r="C28" s="648">
        <v>-1.6</v>
      </c>
      <c r="D28" s="648" t="s">
        <v>107</v>
      </c>
      <c r="E28" s="648" t="s">
        <v>107</v>
      </c>
      <c r="F28" s="648" t="s">
        <v>107</v>
      </c>
      <c r="G28" s="649">
        <v>-1.7</v>
      </c>
      <c r="H28" s="648" t="s">
        <v>107</v>
      </c>
      <c r="I28" s="649">
        <v>-1.7</v>
      </c>
      <c r="J28" s="681"/>
      <c r="K28" s="681"/>
      <c r="L28" s="681"/>
      <c r="M28" s="681"/>
      <c r="N28" s="681"/>
      <c r="O28" s="681"/>
      <c r="P28" s="681"/>
      <c r="Q28" s="681"/>
      <c r="R28" s="681"/>
      <c r="S28" s="681"/>
      <c r="T28" s="668"/>
      <c r="U28" s="703"/>
      <c r="V28" s="703"/>
      <c r="W28" s="703"/>
      <c r="X28" s="703"/>
      <c r="Y28" s="703"/>
      <c r="Z28" s="703"/>
      <c r="AA28" s="703"/>
    </row>
    <row r="29" spans="1:27" s="18" customFormat="1" ht="14.85" customHeight="1">
      <c r="A29" s="58" t="s">
        <v>653</v>
      </c>
      <c r="B29" s="644">
        <v>94.8</v>
      </c>
      <c r="C29" s="644">
        <v>38.299999999999997</v>
      </c>
      <c r="D29" s="644">
        <v>26.5</v>
      </c>
      <c r="E29" s="644">
        <v>20.100000000000001</v>
      </c>
      <c r="F29" s="644">
        <v>-1.2</v>
      </c>
      <c r="G29" s="645">
        <v>178.4</v>
      </c>
      <c r="H29" s="644">
        <v>-13.7</v>
      </c>
      <c r="I29" s="645">
        <v>164.8</v>
      </c>
      <c r="J29" s="681"/>
      <c r="K29" s="681"/>
      <c r="L29" s="681"/>
      <c r="M29" s="681"/>
      <c r="N29" s="681"/>
      <c r="O29" s="681"/>
      <c r="P29" s="681"/>
      <c r="Q29" s="681"/>
      <c r="R29" s="681"/>
      <c r="S29" s="681"/>
      <c r="T29" s="668"/>
      <c r="U29" s="703"/>
      <c r="V29" s="703"/>
      <c r="W29" s="703"/>
      <c r="X29" s="703"/>
      <c r="Y29" s="703"/>
      <c r="Z29" s="703"/>
      <c r="AA29" s="703"/>
    </row>
    <row r="30" spans="1:27" ht="14.85" customHeight="1">
      <c r="A30" s="49" t="s">
        <v>25</v>
      </c>
      <c r="B30" s="69"/>
      <c r="C30" s="69"/>
      <c r="D30" s="70"/>
      <c r="E30" s="69"/>
      <c r="F30" s="69"/>
      <c r="G30" s="647">
        <v>-11.1</v>
      </c>
      <c r="H30" s="646">
        <v>20.2</v>
      </c>
      <c r="I30" s="647">
        <v>9.1</v>
      </c>
      <c r="J30" s="681"/>
      <c r="K30" s="681"/>
      <c r="L30" s="681"/>
      <c r="M30" s="681"/>
      <c r="N30" s="681"/>
      <c r="O30" s="681"/>
      <c r="P30" s="681"/>
      <c r="Q30" s="681"/>
      <c r="R30" s="681"/>
      <c r="S30" s="681"/>
      <c r="T30" s="668"/>
      <c r="U30" s="703"/>
      <c r="V30" s="703"/>
      <c r="W30" s="703"/>
      <c r="X30" s="703"/>
      <c r="Y30" s="703"/>
      <c r="Z30" s="703"/>
      <c r="AA30" s="703"/>
    </row>
    <row r="31" spans="1:27" ht="14.85" customHeight="1">
      <c r="A31" s="64" t="s">
        <v>26</v>
      </c>
      <c r="B31" s="71"/>
      <c r="C31" s="71"/>
      <c r="D31" s="72"/>
      <c r="E31" s="71"/>
      <c r="F31" s="71"/>
      <c r="G31" s="649">
        <v>-17.100000000000001</v>
      </c>
      <c r="H31" s="648">
        <v>-1</v>
      </c>
      <c r="I31" s="649">
        <v>-18.100000000000001</v>
      </c>
      <c r="J31" s="681"/>
      <c r="K31" s="681"/>
      <c r="L31" s="681"/>
      <c r="M31" s="681"/>
      <c r="N31" s="681"/>
      <c r="O31" s="681"/>
      <c r="P31" s="681"/>
      <c r="Q31" s="681"/>
      <c r="R31" s="681"/>
      <c r="S31" s="681"/>
      <c r="T31" s="668"/>
      <c r="U31" s="703"/>
      <c r="V31" s="703"/>
      <c r="W31" s="703"/>
      <c r="X31" s="703"/>
      <c r="Y31" s="703"/>
      <c r="Z31" s="703"/>
      <c r="AA31" s="703"/>
    </row>
    <row r="32" spans="1:27" s="18" customFormat="1" ht="14.85" customHeight="1">
      <c r="A32" s="261" t="s">
        <v>27</v>
      </c>
      <c r="B32" s="278"/>
      <c r="C32" s="278"/>
      <c r="D32" s="285"/>
      <c r="E32" s="286"/>
      <c r="F32" s="278"/>
      <c r="G32" s="645">
        <v>150.1</v>
      </c>
      <c r="H32" s="644">
        <v>5.5</v>
      </c>
      <c r="I32" s="645">
        <v>155.80000000000001</v>
      </c>
      <c r="J32" s="681"/>
      <c r="K32" s="681"/>
      <c r="L32" s="681"/>
      <c r="M32" s="681"/>
      <c r="N32" s="681"/>
      <c r="O32" s="681"/>
      <c r="P32" s="681"/>
      <c r="Q32" s="681"/>
      <c r="R32" s="681"/>
      <c r="S32" s="681"/>
      <c r="T32" s="668"/>
      <c r="U32" s="703"/>
      <c r="V32" s="703"/>
      <c r="W32" s="703"/>
      <c r="X32" s="703"/>
      <c r="Y32" s="703"/>
      <c r="Z32" s="703"/>
      <c r="AA32" s="703"/>
    </row>
    <row r="33" spans="1:27" s="18" customFormat="1" ht="14.85" customHeight="1">
      <c r="A33" s="261" t="s">
        <v>96</v>
      </c>
      <c r="B33" s="278">
        <v>234</v>
      </c>
      <c r="C33" s="278">
        <v>161.9</v>
      </c>
      <c r="D33" s="285">
        <v>1.3</v>
      </c>
      <c r="E33" s="278">
        <v>2.1</v>
      </c>
      <c r="F33" s="278">
        <v>3.3</v>
      </c>
      <c r="G33" s="650">
        <v>402.6</v>
      </c>
      <c r="H33" s="651" t="s">
        <v>107</v>
      </c>
      <c r="I33" s="650">
        <v>402.6</v>
      </c>
      <c r="J33" s="681"/>
      <c r="K33" s="681"/>
      <c r="L33" s="681"/>
      <c r="M33" s="681"/>
      <c r="N33" s="681"/>
      <c r="O33" s="681"/>
      <c r="P33" s="681"/>
      <c r="Q33" s="681"/>
      <c r="R33" s="681"/>
      <c r="S33" s="681"/>
      <c r="T33" s="668"/>
      <c r="U33" s="703"/>
      <c r="V33" s="703"/>
      <c r="W33" s="703"/>
      <c r="X33" s="703"/>
      <c r="Y33" s="703"/>
      <c r="Z33" s="703"/>
      <c r="AA33" s="703"/>
    </row>
    <row r="34" spans="1:27" ht="14.4">
      <c r="A34" s="57"/>
      <c r="B34" s="668"/>
      <c r="C34" s="668"/>
      <c r="D34" s="668"/>
      <c r="E34" s="668"/>
      <c r="F34" s="256"/>
      <c r="G34" s="668"/>
      <c r="H34" s="668"/>
      <c r="I34" s="668"/>
      <c r="J34" s="681"/>
      <c r="K34" s="681"/>
      <c r="L34" s="681"/>
      <c r="M34" s="681"/>
      <c r="N34" s="681"/>
      <c r="O34" s="681"/>
      <c r="P34" s="681"/>
      <c r="Q34" s="681"/>
      <c r="R34" s="681"/>
      <c r="S34" s="681"/>
      <c r="T34" s="668"/>
      <c r="U34" s="668"/>
      <c r="V34" s="668"/>
      <c r="W34" s="668"/>
      <c r="X34" s="668"/>
      <c r="Y34" s="668"/>
      <c r="Z34" s="668"/>
      <c r="AA34" s="668"/>
    </row>
    <row r="35" spans="1:27" ht="14.85" customHeight="1">
      <c r="A35" s="699"/>
      <c r="B35" s="668"/>
      <c r="C35" s="668"/>
      <c r="D35" s="668"/>
      <c r="E35" s="668"/>
      <c r="F35" s="668"/>
      <c r="G35" s="668"/>
      <c r="H35" s="15"/>
      <c r="I35" s="15"/>
      <c r="J35" s="681"/>
      <c r="K35" s="681"/>
      <c r="L35" s="681"/>
      <c r="M35" s="681"/>
      <c r="N35" s="681"/>
      <c r="O35" s="681"/>
      <c r="P35" s="681"/>
      <c r="Q35" s="681"/>
      <c r="R35" s="681"/>
      <c r="S35" s="681"/>
      <c r="T35" s="668"/>
      <c r="U35" s="668"/>
      <c r="V35" s="668"/>
      <c r="W35" s="668"/>
      <c r="X35" s="668"/>
      <c r="Y35" s="668"/>
      <c r="Z35" s="668"/>
      <c r="AA35" s="668"/>
    </row>
    <row r="36" spans="1:27" ht="14.85" customHeight="1">
      <c r="A36" s="1115" t="s">
        <v>637</v>
      </c>
      <c r="B36" s="1115"/>
      <c r="C36" s="1115"/>
      <c r="D36" s="1115"/>
      <c r="E36" s="1115"/>
      <c r="F36" s="1115"/>
      <c r="G36" s="668"/>
      <c r="H36" s="15"/>
      <c r="I36" s="15"/>
      <c r="J36" s="681"/>
      <c r="K36" s="681"/>
      <c r="L36" s="681"/>
      <c r="M36" s="681"/>
      <c r="N36" s="681"/>
      <c r="O36" s="681"/>
      <c r="P36" s="681"/>
      <c r="Q36" s="681"/>
      <c r="R36" s="681"/>
      <c r="S36" s="681"/>
      <c r="T36" s="668"/>
      <c r="U36" s="668"/>
      <c r="V36" s="668"/>
      <c r="W36" s="668"/>
      <c r="X36" s="668"/>
      <c r="Y36" s="668"/>
      <c r="Z36" s="668"/>
      <c r="AA36" s="668"/>
    </row>
    <row r="37" spans="1:27" ht="14.85" customHeight="1">
      <c r="A37" s="1031"/>
      <c r="B37" s="1028"/>
      <c r="C37" s="1028" t="s">
        <v>540</v>
      </c>
      <c r="D37" s="1028" t="s">
        <v>541</v>
      </c>
      <c r="E37" s="1028" t="s">
        <v>32</v>
      </c>
      <c r="F37" s="1028" t="s">
        <v>33</v>
      </c>
      <c r="G37" s="668"/>
      <c r="H37" s="15"/>
      <c r="I37" s="15"/>
      <c r="J37" s="15"/>
      <c r="K37" s="15"/>
      <c r="L37" s="15"/>
      <c r="M37" s="15"/>
      <c r="N37" s="15"/>
      <c r="O37" s="15"/>
      <c r="P37" s="668"/>
      <c r="Q37" s="668"/>
      <c r="R37" s="668"/>
      <c r="S37" s="668"/>
      <c r="T37" s="668"/>
      <c r="U37" s="668"/>
      <c r="V37" s="668"/>
      <c r="W37" s="668"/>
      <c r="X37" s="668"/>
      <c r="Y37" s="668"/>
      <c r="Z37" s="668"/>
      <c r="AA37" s="668"/>
    </row>
    <row r="38" spans="1:27" ht="14.85" customHeight="1">
      <c r="A38" s="876" t="s">
        <v>91</v>
      </c>
      <c r="B38" s="877"/>
      <c r="C38" s="228">
        <v>294.2</v>
      </c>
      <c r="D38" s="125">
        <v>239.9</v>
      </c>
      <c r="E38" s="126">
        <v>54.3</v>
      </c>
      <c r="F38" s="548">
        <v>0.22600000000000001</v>
      </c>
      <c r="G38" s="668"/>
      <c r="H38" s="15"/>
      <c r="I38" s="15"/>
      <c r="J38" s="15"/>
      <c r="K38" s="15"/>
      <c r="L38" s="15"/>
      <c r="M38" s="15"/>
      <c r="N38" s="15"/>
      <c r="O38" s="15"/>
      <c r="P38" s="668"/>
      <c r="Q38" s="668"/>
      <c r="R38" s="668"/>
      <c r="S38" s="668"/>
      <c r="T38" s="668"/>
      <c r="U38" s="668"/>
      <c r="V38" s="668"/>
      <c r="W38" s="668"/>
      <c r="X38" s="668"/>
      <c r="Y38" s="668"/>
      <c r="Z38" s="668"/>
      <c r="AA38" s="668"/>
    </row>
    <row r="39" spans="1:27" s="8" customFormat="1" ht="14.85" customHeight="1">
      <c r="A39" s="879" t="s">
        <v>104</v>
      </c>
      <c r="B39" s="881"/>
      <c r="C39" s="882"/>
      <c r="D39" s="883"/>
      <c r="E39" s="884"/>
      <c r="F39" s="1011"/>
      <c r="H39" s="15"/>
      <c r="I39" s="15"/>
      <c r="J39" s="15"/>
      <c r="K39" s="15"/>
      <c r="L39" s="15"/>
      <c r="M39" s="15"/>
      <c r="N39" s="15"/>
      <c r="O39" s="15"/>
      <c r="Q39" s="705"/>
      <c r="R39" s="705"/>
      <c r="S39" s="705"/>
      <c r="T39" s="705"/>
    </row>
    <row r="40" spans="1:27" ht="14.85" customHeight="1">
      <c r="A40" s="828" t="s">
        <v>734</v>
      </c>
      <c r="B40" s="885"/>
      <c r="C40" s="886">
        <v>-4.5</v>
      </c>
      <c r="D40" s="887">
        <v>13.7</v>
      </c>
      <c r="E40" s="888">
        <v>-18.2</v>
      </c>
      <c r="F40" s="1012" t="s">
        <v>54</v>
      </c>
      <c r="G40" s="668"/>
      <c r="H40" s="15"/>
      <c r="I40" s="15"/>
      <c r="J40" s="15"/>
      <c r="K40" s="15"/>
      <c r="L40" s="15"/>
      <c r="M40" s="15"/>
      <c r="N40" s="15"/>
      <c r="O40" s="15"/>
      <c r="P40" s="668"/>
      <c r="Q40" s="705"/>
      <c r="R40" s="705"/>
      <c r="S40" s="705"/>
      <c r="T40" s="705"/>
      <c r="U40" s="668"/>
      <c r="V40" s="668"/>
      <c r="W40" s="668"/>
      <c r="X40" s="668"/>
      <c r="Y40" s="668"/>
      <c r="Z40" s="668"/>
      <c r="AA40" s="668"/>
    </row>
    <row r="41" spans="1:27" ht="14.85" customHeight="1">
      <c r="A41" s="878" t="s">
        <v>35</v>
      </c>
      <c r="B41" s="52"/>
      <c r="C41" s="47">
        <v>12.8</v>
      </c>
      <c r="D41" s="48">
        <v>-67.900000000000006</v>
      </c>
      <c r="E41" s="53">
        <v>80.7</v>
      </c>
      <c r="F41" s="753" t="s">
        <v>54</v>
      </c>
      <c r="G41" s="668"/>
      <c r="H41" s="15"/>
      <c r="I41" s="15"/>
      <c r="J41" s="15"/>
      <c r="K41" s="15"/>
      <c r="L41" s="15"/>
      <c r="M41" s="15"/>
      <c r="N41" s="15"/>
      <c r="O41" s="15"/>
      <c r="P41" s="668"/>
      <c r="Q41" s="705"/>
      <c r="R41" s="705"/>
      <c r="S41" s="705"/>
      <c r="T41" s="705"/>
      <c r="U41" s="668"/>
      <c r="V41" s="668"/>
      <c r="W41" s="668"/>
      <c r="X41" s="668"/>
      <c r="Y41" s="668"/>
      <c r="Z41" s="668"/>
      <c r="AA41" s="668"/>
    </row>
    <row r="42" spans="1:27" ht="14.85" customHeight="1">
      <c r="A42" s="880" t="s">
        <v>34</v>
      </c>
      <c r="B42" s="164"/>
      <c r="C42" s="165">
        <v>-17.3</v>
      </c>
      <c r="D42" s="166">
        <v>81.599999999999994</v>
      </c>
      <c r="E42" s="167">
        <v>-98.9</v>
      </c>
      <c r="F42" s="1013" t="s">
        <v>54</v>
      </c>
      <c r="G42" s="668"/>
      <c r="H42" s="15"/>
      <c r="I42" s="15"/>
      <c r="J42" s="15"/>
      <c r="K42" s="15"/>
      <c r="L42" s="15"/>
      <c r="M42" s="15"/>
      <c r="N42" s="15"/>
      <c r="O42" s="15"/>
      <c r="P42" s="668"/>
      <c r="Q42" s="705"/>
      <c r="R42" s="705"/>
      <c r="S42" s="705"/>
      <c r="T42" s="705"/>
      <c r="U42" s="668"/>
      <c r="V42" s="668"/>
      <c r="W42" s="668"/>
      <c r="X42" s="668"/>
      <c r="Y42" s="668"/>
      <c r="Z42" s="668"/>
      <c r="AA42" s="668"/>
    </row>
    <row r="43" spans="1:27" ht="14.85" customHeight="1">
      <c r="A43" s="824" t="s">
        <v>113</v>
      </c>
      <c r="B43" s="885"/>
      <c r="C43" s="886">
        <v>-4.5</v>
      </c>
      <c r="D43" s="887">
        <v>13.7</v>
      </c>
      <c r="E43" s="888">
        <v>-18.2</v>
      </c>
      <c r="F43" s="1012" t="s">
        <v>54</v>
      </c>
      <c r="G43" s="668"/>
      <c r="H43" s="15"/>
      <c r="I43" s="15"/>
      <c r="J43" s="15"/>
      <c r="K43" s="15"/>
      <c r="L43" s="15"/>
      <c r="M43" s="15"/>
      <c r="N43" s="672"/>
      <c r="O43" s="668"/>
      <c r="P43" s="668"/>
      <c r="Q43" s="705"/>
      <c r="R43" s="705"/>
      <c r="S43" s="705"/>
      <c r="T43" s="705"/>
      <c r="U43" s="668"/>
      <c r="V43" s="668"/>
      <c r="W43" s="668"/>
      <c r="X43" s="668"/>
      <c r="Y43" s="668"/>
      <c r="Z43" s="668"/>
      <c r="AA43" s="668"/>
    </row>
    <row r="44" spans="1:27" ht="14.85" customHeight="1">
      <c r="A44" s="277" t="s">
        <v>22</v>
      </c>
      <c r="B44" s="270"/>
      <c r="C44" s="271">
        <v>289.7</v>
      </c>
      <c r="D44" s="272">
        <v>253.5</v>
      </c>
      <c r="E44" s="273">
        <v>36.200000000000003</v>
      </c>
      <c r="F44" s="1014">
        <v>0.14299999999999999</v>
      </c>
      <c r="G44" s="668"/>
      <c r="H44" s="15"/>
      <c r="I44" s="15"/>
      <c r="J44" s="15"/>
      <c r="K44" s="15"/>
      <c r="L44" s="15"/>
      <c r="M44" s="15"/>
      <c r="N44" s="672"/>
      <c r="O44" s="668"/>
      <c r="P44" s="668"/>
      <c r="Q44" s="705"/>
      <c r="R44" s="705"/>
      <c r="S44" s="705"/>
      <c r="T44" s="705"/>
      <c r="U44" s="668"/>
      <c r="V44" s="668"/>
      <c r="W44" s="668"/>
      <c r="X44" s="668"/>
      <c r="Y44" s="668"/>
      <c r="Z44" s="668"/>
      <c r="AA44" s="668"/>
    </row>
    <row r="45" spans="1:27" ht="14.85" customHeight="1">
      <c r="A45" s="138" t="s">
        <v>654</v>
      </c>
      <c r="B45" s="707"/>
      <c r="C45" s="708"/>
      <c r="D45" s="15"/>
      <c r="E45" s="15"/>
      <c r="F45" s="15"/>
      <c r="G45" s="15"/>
      <c r="H45" s="15"/>
      <c r="I45" s="15"/>
      <c r="J45" s="15"/>
      <c r="K45" s="15"/>
      <c r="L45" s="15"/>
      <c r="M45" s="15"/>
      <c r="N45" s="668"/>
      <c r="O45" s="668"/>
      <c r="P45" s="668"/>
      <c r="Q45" s="668"/>
      <c r="R45" s="668"/>
      <c r="S45" s="668"/>
      <c r="T45" s="668"/>
      <c r="U45" s="668"/>
      <c r="V45" s="668"/>
      <c r="W45" s="668"/>
      <c r="X45" s="668"/>
      <c r="Y45" s="668"/>
      <c r="Z45" s="668"/>
      <c r="AA45" s="668"/>
    </row>
    <row r="46" spans="1:27" ht="14.85" customHeight="1">
      <c r="A46" s="699"/>
      <c r="B46" s="668"/>
      <c r="C46" s="668"/>
      <c r="D46" s="668"/>
      <c r="E46" s="668"/>
      <c r="F46" s="668"/>
      <c r="G46" s="668"/>
      <c r="H46" s="15"/>
      <c r="I46" s="15"/>
      <c r="J46" s="15"/>
      <c r="K46" s="15"/>
      <c r="L46" s="15"/>
      <c r="M46" s="15"/>
      <c r="N46" s="668"/>
      <c r="O46" s="668"/>
      <c r="P46" s="668"/>
      <c r="Q46" s="668"/>
      <c r="R46" s="668"/>
      <c r="S46" s="668"/>
      <c r="T46" s="668"/>
      <c r="U46" s="668"/>
      <c r="V46" s="668"/>
      <c r="W46" s="668"/>
      <c r="X46" s="668"/>
      <c r="Y46" s="668"/>
      <c r="Z46" s="668"/>
      <c r="AA46" s="668"/>
    </row>
    <row r="47" spans="1:27" ht="14.85" customHeight="1">
      <c r="A47" s="1112" t="s">
        <v>642</v>
      </c>
      <c r="B47" s="1112"/>
      <c r="C47" s="1112"/>
      <c r="D47" s="1112"/>
      <c r="E47" s="1112"/>
      <c r="F47" s="1112"/>
      <c r="G47" s="668"/>
      <c r="H47" s="15"/>
      <c r="I47" s="15"/>
      <c r="J47" s="15"/>
      <c r="K47" s="15"/>
      <c r="L47" s="15"/>
      <c r="M47" s="15"/>
      <c r="N47" s="15"/>
      <c r="O47" s="668"/>
      <c r="P47" s="668"/>
      <c r="Q47" s="668"/>
      <c r="R47" s="668"/>
      <c r="S47" s="668"/>
      <c r="T47" s="668"/>
      <c r="U47" s="668"/>
      <c r="V47" s="668"/>
      <c r="W47" s="668"/>
      <c r="X47" s="668"/>
      <c r="Y47" s="668"/>
      <c r="Z47" s="668"/>
      <c r="AA47" s="668"/>
    </row>
    <row r="48" spans="1:27" ht="14.85" customHeight="1">
      <c r="A48" s="1031"/>
      <c r="B48" s="1028"/>
      <c r="C48" s="1028" t="s">
        <v>540</v>
      </c>
      <c r="D48" s="1028" t="s">
        <v>541</v>
      </c>
      <c r="E48" s="1028" t="s">
        <v>32</v>
      </c>
      <c r="F48" s="1028" t="s">
        <v>33</v>
      </c>
      <c r="G48" s="668"/>
      <c r="H48" s="15"/>
      <c r="I48" s="15"/>
      <c r="J48" s="15"/>
      <c r="K48" s="15"/>
      <c r="L48" s="15"/>
      <c r="M48" s="15"/>
      <c r="N48" s="15"/>
      <c r="O48" s="668"/>
      <c r="P48" s="668"/>
      <c r="Q48" s="668"/>
      <c r="R48" s="668"/>
      <c r="S48" s="668"/>
      <c r="T48" s="668"/>
      <c r="U48" s="668"/>
      <c r="V48" s="668"/>
      <c r="W48" s="668"/>
      <c r="X48" s="668"/>
      <c r="Y48" s="668"/>
      <c r="Z48" s="668"/>
      <c r="AA48" s="668"/>
    </row>
    <row r="49" spans="1:27" ht="14.85" customHeight="1">
      <c r="A49" s="895" t="s">
        <v>24</v>
      </c>
      <c r="B49" s="877"/>
      <c r="C49" s="228">
        <v>207.9</v>
      </c>
      <c r="D49" s="125">
        <v>164.8</v>
      </c>
      <c r="E49" s="126">
        <v>43.1</v>
      </c>
      <c r="F49" s="548">
        <v>0.26200000000000001</v>
      </c>
      <c r="G49" s="668"/>
      <c r="H49" s="15"/>
      <c r="I49" s="15"/>
      <c r="J49" s="15"/>
      <c r="K49" s="15"/>
      <c r="L49" s="15"/>
      <c r="M49" s="15"/>
      <c r="N49" s="15"/>
      <c r="O49" s="668"/>
      <c r="P49" s="668"/>
      <c r="Q49" s="705"/>
      <c r="R49" s="705"/>
      <c r="S49" s="705"/>
      <c r="T49" s="705"/>
      <c r="U49" s="668"/>
      <c r="V49" s="668"/>
      <c r="W49" s="668"/>
      <c r="X49" s="668"/>
      <c r="Y49" s="668"/>
      <c r="Z49" s="668"/>
      <c r="AA49" s="668"/>
    </row>
    <row r="50" spans="1:27" s="8" customFormat="1" ht="14.85" customHeight="1">
      <c r="A50" s="892" t="s">
        <v>104</v>
      </c>
      <c r="B50" s="881"/>
      <c r="C50" s="882"/>
      <c r="D50" s="883"/>
      <c r="E50" s="884"/>
      <c r="F50" s="1011"/>
      <c r="H50" s="15"/>
      <c r="I50" s="15"/>
      <c r="J50" s="15"/>
      <c r="K50" s="15"/>
      <c r="L50" s="15"/>
      <c r="M50" s="15"/>
      <c r="N50" s="15"/>
      <c r="Q50" s="705"/>
      <c r="R50" s="705"/>
      <c r="S50" s="705"/>
      <c r="T50" s="705"/>
    </row>
    <row r="51" spans="1:27" ht="14.85" customHeight="1">
      <c r="A51" s="825" t="s">
        <v>113</v>
      </c>
      <c r="B51" s="893"/>
      <c r="C51" s="826">
        <v>-4.5</v>
      </c>
      <c r="D51" s="827">
        <v>13.7</v>
      </c>
      <c r="E51" s="894">
        <v>-18.2</v>
      </c>
      <c r="F51" s="1015" t="s">
        <v>54</v>
      </c>
      <c r="G51" s="668"/>
      <c r="H51" s="15"/>
      <c r="I51" s="15"/>
      <c r="J51" s="15"/>
      <c r="K51" s="15"/>
      <c r="L51" s="15"/>
      <c r="M51" s="15"/>
      <c r="N51" s="15"/>
      <c r="O51" s="668"/>
      <c r="P51" s="668"/>
      <c r="Q51" s="705"/>
      <c r="R51" s="705"/>
      <c r="S51" s="705"/>
      <c r="T51" s="705"/>
      <c r="U51" s="668"/>
      <c r="V51" s="668"/>
      <c r="W51" s="668"/>
      <c r="X51" s="668"/>
      <c r="Y51" s="668"/>
      <c r="Z51" s="668"/>
      <c r="AA51" s="668"/>
    </row>
    <row r="52" spans="1:27" ht="14.85" customHeight="1">
      <c r="A52" s="828" t="s">
        <v>114</v>
      </c>
      <c r="B52" s="891"/>
      <c r="C52" s="682">
        <v>-4.5</v>
      </c>
      <c r="D52" s="683">
        <v>13.7</v>
      </c>
      <c r="E52" s="684">
        <v>-18.2</v>
      </c>
      <c r="F52" s="1016" t="s">
        <v>54</v>
      </c>
      <c r="G52" s="668"/>
      <c r="H52" s="15"/>
      <c r="I52" s="15"/>
      <c r="J52" s="15"/>
      <c r="K52" s="15"/>
      <c r="L52" s="15"/>
      <c r="M52" s="15"/>
      <c r="N52" s="15"/>
      <c r="O52" s="668"/>
      <c r="P52" s="668"/>
      <c r="Q52" s="705"/>
      <c r="R52" s="705"/>
      <c r="S52" s="705"/>
      <c r="T52" s="705"/>
      <c r="U52" s="668"/>
      <c r="V52" s="668"/>
      <c r="W52" s="668"/>
      <c r="X52" s="668"/>
      <c r="Y52" s="668"/>
      <c r="Z52" s="668"/>
      <c r="AA52" s="668"/>
    </row>
    <row r="53" spans="1:27" ht="14.85" customHeight="1">
      <c r="A53" s="277" t="s">
        <v>115</v>
      </c>
      <c r="B53" s="270"/>
      <c r="C53" s="271">
        <v>203.4</v>
      </c>
      <c r="D53" s="272">
        <v>178.4</v>
      </c>
      <c r="E53" s="273">
        <v>25</v>
      </c>
      <c r="F53" s="1014">
        <v>0.14000000000000001</v>
      </c>
      <c r="G53" s="668"/>
      <c r="H53" s="15"/>
      <c r="I53" s="15"/>
      <c r="J53" s="15"/>
      <c r="K53" s="15"/>
      <c r="L53" s="15"/>
      <c r="M53" s="15"/>
      <c r="N53" s="15"/>
      <c r="O53" s="706"/>
      <c r="P53" s="706"/>
      <c r="Q53" s="705"/>
      <c r="R53" s="705"/>
      <c r="S53" s="705"/>
      <c r="T53" s="705"/>
      <c r="U53" s="668"/>
      <c r="V53" s="668"/>
      <c r="W53" s="668"/>
      <c r="X53" s="668"/>
      <c r="Y53" s="668"/>
      <c r="Z53" s="668"/>
      <c r="AA53" s="668"/>
    </row>
    <row r="54" spans="1:27" ht="14.85" customHeight="1">
      <c r="A54" s="19"/>
      <c r="B54" s="668"/>
      <c r="C54" s="668"/>
      <c r="D54" s="668"/>
      <c r="E54" s="668"/>
      <c r="F54" s="668"/>
      <c r="G54" s="668"/>
      <c r="H54" s="15"/>
      <c r="I54" s="15"/>
      <c r="J54" s="15"/>
      <c r="K54" s="15"/>
      <c r="L54" s="15"/>
      <c r="M54" s="15"/>
      <c r="N54" s="15"/>
      <c r="O54" s="706"/>
      <c r="P54" s="706"/>
      <c r="Q54" s="668"/>
      <c r="R54" s="668"/>
      <c r="S54" s="668"/>
      <c r="T54" s="668"/>
      <c r="U54" s="668"/>
      <c r="V54" s="668"/>
      <c r="W54" s="668"/>
      <c r="X54" s="668"/>
      <c r="Y54" s="668"/>
      <c r="Z54" s="668"/>
      <c r="AA54" s="668"/>
    </row>
    <row r="55" spans="1:27" ht="14.85" customHeight="1">
      <c r="A55" s="699"/>
      <c r="B55" s="668"/>
      <c r="C55" s="668"/>
      <c r="D55" s="668"/>
      <c r="E55" s="668"/>
      <c r="F55" s="668"/>
      <c r="G55" s="668"/>
      <c r="H55" s="706"/>
      <c r="I55" s="706"/>
      <c r="J55" s="706"/>
      <c r="K55" s="706"/>
      <c r="L55" s="706"/>
      <c r="M55" s="706"/>
      <c r="N55" s="706"/>
      <c r="O55" s="706"/>
      <c r="P55" s="706"/>
      <c r="Q55" s="668"/>
      <c r="R55" s="668"/>
      <c r="S55" s="668"/>
      <c r="T55" s="668"/>
      <c r="U55" s="668"/>
      <c r="V55" s="668"/>
      <c r="W55" s="668"/>
      <c r="X55" s="668"/>
      <c r="Y55" s="668"/>
      <c r="Z55" s="668"/>
      <c r="AA55" s="668"/>
    </row>
    <row r="56" spans="1:27" ht="14.85" customHeight="1">
      <c r="A56" s="1115" t="s">
        <v>643</v>
      </c>
      <c r="B56" s="1115"/>
      <c r="C56" s="1115"/>
      <c r="D56" s="1115"/>
      <c r="E56" s="1115"/>
      <c r="F56" s="1115"/>
      <c r="G56" s="668"/>
      <c r="H56" s="15"/>
      <c r="I56" s="15"/>
      <c r="J56" s="15"/>
      <c r="K56" s="15"/>
      <c r="L56" s="15"/>
      <c r="M56" s="15"/>
      <c r="N56" s="706"/>
      <c r="O56" s="706"/>
      <c r="P56" s="706"/>
      <c r="Q56" s="668"/>
      <c r="R56" s="668"/>
      <c r="S56" s="668"/>
      <c r="T56" s="668"/>
      <c r="U56" s="668"/>
      <c r="V56" s="668"/>
      <c r="W56" s="668"/>
      <c r="X56" s="668"/>
      <c r="Y56" s="668"/>
      <c r="Z56" s="668"/>
      <c r="AA56" s="668"/>
    </row>
    <row r="57" spans="1:27" ht="14.85" customHeight="1">
      <c r="A57" s="1031"/>
      <c r="B57" s="1028"/>
      <c r="C57" s="1028" t="s">
        <v>540</v>
      </c>
      <c r="D57" s="1028" t="s">
        <v>541</v>
      </c>
      <c r="E57" s="1028" t="s">
        <v>32</v>
      </c>
      <c r="F57" s="1028" t="s">
        <v>33</v>
      </c>
      <c r="G57" s="668"/>
      <c r="H57" s="15"/>
      <c r="I57" s="15"/>
      <c r="J57" s="15"/>
      <c r="K57" s="15"/>
      <c r="L57" s="15"/>
      <c r="M57" s="15"/>
      <c r="N57" s="706"/>
      <c r="O57" s="706"/>
      <c r="P57" s="706"/>
      <c r="Q57" s="668"/>
      <c r="R57" s="668"/>
      <c r="S57" s="668"/>
      <c r="T57" s="668"/>
      <c r="U57" s="668"/>
      <c r="V57" s="668"/>
      <c r="W57" s="668"/>
      <c r="X57" s="668"/>
      <c r="Y57" s="668"/>
      <c r="Z57" s="668"/>
      <c r="AA57" s="668"/>
    </row>
    <row r="58" spans="1:27" ht="14.85" customHeight="1">
      <c r="A58" s="889" t="s">
        <v>27</v>
      </c>
      <c r="B58" s="890"/>
      <c r="C58" s="287">
        <v>168.4</v>
      </c>
      <c r="D58" s="288">
        <v>155.80000000000001</v>
      </c>
      <c r="E58" s="289">
        <v>12.6</v>
      </c>
      <c r="F58" s="1017">
        <v>8.1000000000000003E-2</v>
      </c>
      <c r="G58" s="668"/>
      <c r="H58" s="15"/>
      <c r="I58" s="15"/>
      <c r="J58" s="15"/>
      <c r="K58" s="15"/>
      <c r="L58" s="15"/>
      <c r="M58" s="15"/>
      <c r="N58" s="706"/>
      <c r="O58" s="706"/>
      <c r="P58" s="706"/>
      <c r="Q58" s="701"/>
      <c r="R58" s="701"/>
      <c r="S58" s="701"/>
      <c r="T58" s="701"/>
      <c r="U58" s="668"/>
      <c r="V58" s="668"/>
      <c r="W58" s="668"/>
      <c r="X58" s="668"/>
      <c r="Y58" s="668"/>
      <c r="Z58" s="668"/>
      <c r="AA58" s="668"/>
    </row>
    <row r="59" spans="1:27" s="8" customFormat="1" ht="14.85" customHeight="1">
      <c r="A59" s="879" t="s">
        <v>104</v>
      </c>
      <c r="B59" s="893"/>
      <c r="C59" s="826"/>
      <c r="D59" s="827"/>
      <c r="E59" s="894"/>
      <c r="F59" s="1015"/>
      <c r="H59" s="15"/>
      <c r="I59" s="15"/>
      <c r="J59" s="15"/>
      <c r="K59" s="15"/>
      <c r="L59" s="15"/>
      <c r="M59" s="15"/>
      <c r="N59" s="706"/>
      <c r="O59" s="706"/>
      <c r="P59" s="706"/>
      <c r="Q59" s="701"/>
      <c r="R59" s="701"/>
      <c r="S59" s="701"/>
      <c r="T59" s="701"/>
    </row>
    <row r="60" spans="1:27" ht="14.85" customHeight="1">
      <c r="A60" s="45" t="s">
        <v>113</v>
      </c>
      <c r="B60" s="52"/>
      <c r="C60" s="47">
        <v>-4.5</v>
      </c>
      <c r="D60" s="48">
        <v>13.7</v>
      </c>
      <c r="E60" s="53">
        <v>-18.2</v>
      </c>
      <c r="F60" s="753" t="s">
        <v>54</v>
      </c>
      <c r="G60" s="668"/>
      <c r="H60" s="15"/>
      <c r="I60" s="15"/>
      <c r="J60" s="15"/>
      <c r="K60" s="15"/>
      <c r="L60" s="15"/>
      <c r="M60" s="15"/>
      <c r="N60" s="706"/>
      <c r="O60" s="706"/>
      <c r="P60" s="706"/>
      <c r="Q60" s="701"/>
      <c r="R60" s="701"/>
      <c r="S60" s="701"/>
      <c r="T60" s="701"/>
      <c r="U60" s="668"/>
      <c r="V60" s="668"/>
      <c r="W60" s="668"/>
      <c r="X60" s="668"/>
      <c r="Y60" s="668"/>
      <c r="Z60" s="668"/>
      <c r="AA60" s="668"/>
    </row>
    <row r="61" spans="1:27" ht="14.85" customHeight="1">
      <c r="A61" s="49" t="s">
        <v>733</v>
      </c>
      <c r="B61" s="164"/>
      <c r="C61" s="165" t="s">
        <v>107</v>
      </c>
      <c r="D61" s="166">
        <v>-20.2</v>
      </c>
      <c r="E61" s="167">
        <v>20.2</v>
      </c>
      <c r="F61" s="1013" t="s">
        <v>54</v>
      </c>
      <c r="G61" s="668"/>
      <c r="H61" s="15"/>
      <c r="I61" s="15"/>
      <c r="J61" s="15"/>
      <c r="K61" s="15"/>
      <c r="L61" s="15"/>
      <c r="M61" s="15"/>
      <c r="N61" s="706"/>
      <c r="O61" s="706"/>
      <c r="P61" s="706"/>
      <c r="Q61" s="701"/>
      <c r="R61" s="701"/>
      <c r="S61" s="701"/>
      <c r="T61" s="701"/>
      <c r="U61" s="668"/>
      <c r="V61" s="668"/>
      <c r="W61" s="668"/>
      <c r="X61" s="668"/>
      <c r="Y61" s="668"/>
      <c r="Z61" s="668"/>
      <c r="AA61" s="668"/>
    </row>
    <row r="62" spans="1:27" ht="14.85" customHeight="1">
      <c r="A62" s="49" t="s">
        <v>732</v>
      </c>
      <c r="B62" s="164"/>
      <c r="C62" s="165">
        <v>0.7</v>
      </c>
      <c r="D62" s="166">
        <v>1</v>
      </c>
      <c r="E62" s="167">
        <v>-0.3</v>
      </c>
      <c r="F62" s="1013">
        <v>-0.3</v>
      </c>
      <c r="G62" s="668"/>
      <c r="H62" s="15"/>
      <c r="I62" s="15"/>
      <c r="J62" s="15"/>
      <c r="K62" s="15"/>
      <c r="L62" s="15"/>
      <c r="M62" s="15"/>
      <c r="N62" s="706"/>
      <c r="O62" s="706"/>
      <c r="P62" s="706"/>
      <c r="Q62" s="701"/>
      <c r="R62" s="701"/>
      <c r="S62" s="701"/>
      <c r="T62" s="701"/>
      <c r="U62" s="668"/>
      <c r="V62" s="668"/>
      <c r="W62" s="668"/>
      <c r="X62" s="668"/>
      <c r="Y62" s="668"/>
      <c r="Z62" s="668"/>
      <c r="AA62" s="668"/>
    </row>
    <row r="63" spans="1:27" ht="14.85" customHeight="1">
      <c r="A63" s="261" t="s">
        <v>116</v>
      </c>
      <c r="B63" s="262"/>
      <c r="C63" s="263">
        <v>-3.8</v>
      </c>
      <c r="D63" s="264">
        <v>-5.5</v>
      </c>
      <c r="E63" s="265">
        <v>1.7</v>
      </c>
      <c r="F63" s="1018" t="s">
        <v>54</v>
      </c>
      <c r="G63" s="668"/>
      <c r="H63" s="15"/>
      <c r="I63" s="15"/>
      <c r="J63" s="15"/>
      <c r="K63" s="15"/>
      <c r="L63" s="15"/>
      <c r="M63" s="15"/>
      <c r="N63" s="706"/>
      <c r="O63" s="706"/>
      <c r="P63" s="706"/>
      <c r="Q63" s="701"/>
      <c r="R63" s="701"/>
      <c r="S63" s="701"/>
      <c r="T63" s="701"/>
      <c r="U63" s="668"/>
      <c r="V63" s="668"/>
      <c r="W63" s="668"/>
      <c r="X63" s="668"/>
      <c r="Y63" s="668"/>
      <c r="Z63" s="668"/>
      <c r="AA63" s="668"/>
    </row>
    <row r="64" spans="1:27" ht="14.85" customHeight="1">
      <c r="A64" s="277" t="s">
        <v>117</v>
      </c>
      <c r="B64" s="270"/>
      <c r="C64" s="271">
        <v>164.6</v>
      </c>
      <c r="D64" s="272">
        <v>150.1</v>
      </c>
      <c r="E64" s="273">
        <v>14.5</v>
      </c>
      <c r="F64" s="1014">
        <v>9.7000000000000003E-2</v>
      </c>
      <c r="G64" s="668"/>
      <c r="H64" s="15"/>
      <c r="I64" s="15"/>
      <c r="J64" s="15"/>
      <c r="K64" s="15"/>
      <c r="L64" s="15"/>
      <c r="M64" s="15"/>
      <c r="N64" s="706"/>
      <c r="O64" s="706"/>
      <c r="P64" s="706"/>
      <c r="Q64" s="701"/>
      <c r="R64" s="701"/>
      <c r="S64" s="701"/>
      <c r="T64" s="701"/>
      <c r="U64" s="668"/>
      <c r="V64" s="668"/>
      <c r="W64" s="668"/>
      <c r="X64" s="668"/>
      <c r="Y64" s="668"/>
      <c r="Z64" s="668"/>
      <c r="AA64" s="668"/>
    </row>
    <row r="65" spans="1:27" ht="14.85" customHeight="1">
      <c r="A65" s="138" t="s">
        <v>607</v>
      </c>
      <c r="B65" s="668"/>
      <c r="C65" s="668"/>
      <c r="D65" s="668"/>
      <c r="E65" s="668"/>
      <c r="F65" s="668"/>
      <c r="G65" s="668"/>
      <c r="H65" s="15"/>
      <c r="I65" s="15"/>
      <c r="J65" s="15"/>
      <c r="K65" s="15"/>
      <c r="L65" s="15"/>
      <c r="M65" s="15"/>
      <c r="N65" s="706"/>
      <c r="O65" s="706"/>
      <c r="P65" s="706"/>
      <c r="Q65" s="668"/>
      <c r="R65" s="668"/>
      <c r="S65" s="668"/>
      <c r="T65" s="668"/>
      <c r="U65" s="668"/>
      <c r="V65" s="668"/>
      <c r="W65" s="668"/>
      <c r="X65" s="668"/>
      <c r="Y65" s="668"/>
      <c r="Z65" s="668"/>
      <c r="AA65" s="668"/>
    </row>
    <row r="66" spans="1:27" ht="14.85" customHeight="1">
      <c r="A66" s="138" t="s">
        <v>608</v>
      </c>
      <c r="B66" s="138"/>
      <c r="C66" s="138"/>
      <c r="D66" s="138"/>
      <c r="E66" s="668"/>
      <c r="F66" s="668"/>
      <c r="G66" s="668"/>
      <c r="H66" s="15"/>
      <c r="I66" s="15"/>
      <c r="J66" s="15"/>
      <c r="K66" s="15"/>
      <c r="L66" s="15"/>
      <c r="M66" s="15"/>
      <c r="N66" s="706"/>
      <c r="O66" s="706"/>
      <c r="P66" s="706"/>
      <c r="Q66" s="668"/>
      <c r="R66" s="668"/>
      <c r="S66" s="668"/>
      <c r="T66" s="668"/>
    </row>
    <row r="67" spans="1:27" ht="14.85" customHeight="1">
      <c r="A67" s="4"/>
      <c r="B67" s="668"/>
      <c r="C67" s="668"/>
      <c r="D67" s="668"/>
      <c r="E67" s="668"/>
      <c r="F67" s="668"/>
      <c r="G67" s="668"/>
      <c r="H67" s="15"/>
      <c r="I67" s="15"/>
      <c r="J67" s="15"/>
      <c r="K67" s="15"/>
      <c r="L67" s="15"/>
      <c r="M67" s="15"/>
      <c r="N67" s="706"/>
      <c r="O67" s="706"/>
      <c r="P67" s="706"/>
      <c r="Q67" s="668"/>
      <c r="R67" s="668"/>
      <c r="S67" s="668"/>
      <c r="T67" s="668"/>
    </row>
    <row r="68" spans="1:27" ht="14.85" customHeight="1">
      <c r="H68" s="15"/>
      <c r="I68" s="15"/>
      <c r="J68" s="15"/>
      <c r="K68" s="15"/>
      <c r="L68" s="15"/>
      <c r="M68" s="15"/>
    </row>
    <row r="69" spans="1:27" ht="14.85" customHeight="1">
      <c r="A69" s="36" t="s">
        <v>102</v>
      </c>
      <c r="H69" s="15"/>
      <c r="I69" s="15"/>
      <c r="J69" s="15"/>
      <c r="K69" s="15"/>
      <c r="L69" s="15"/>
      <c r="M69" s="15"/>
    </row>
    <row r="70" spans="1:27" ht="14.85" customHeight="1">
      <c r="H70" s="15"/>
      <c r="I70" s="15"/>
      <c r="J70" s="15"/>
      <c r="K70" s="15"/>
      <c r="L70" s="15"/>
      <c r="M70" s="15"/>
    </row>
    <row r="71" spans="1:27" ht="14.85" customHeight="1">
      <c r="H71" s="15"/>
      <c r="I71" s="15"/>
      <c r="J71" s="15"/>
      <c r="K71" s="15"/>
      <c r="L71" s="15"/>
      <c r="M71" s="15"/>
    </row>
  </sheetData>
  <mergeCells count="5">
    <mergeCell ref="A47:F47"/>
    <mergeCell ref="A56:F56"/>
    <mergeCell ref="A2:F2"/>
    <mergeCell ref="G2:I2"/>
    <mergeCell ref="A36:F3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C5862-12FC-4E9B-BFB2-87D13801757A}">
  <dimension ref="A1:S34"/>
  <sheetViews>
    <sheetView zoomScaleNormal="100" workbookViewId="0"/>
  </sheetViews>
  <sheetFormatPr defaultColWidth="9.109375" defaultRowHeight="14.85" customHeight="1"/>
  <cols>
    <col min="1" max="1" width="55.5546875" style="4" customWidth="1"/>
    <col min="2" max="6" width="13.33203125" style="4" customWidth="1"/>
    <col min="7" max="7" width="12.5546875" style="4" customWidth="1"/>
    <col min="8" max="16384" width="9.109375" style="4"/>
  </cols>
  <sheetData>
    <row r="1" spans="1:19" ht="39.9" customHeight="1">
      <c r="A1" s="73" t="s">
        <v>11</v>
      </c>
      <c r="B1" s="668"/>
      <c r="C1" s="668"/>
      <c r="D1" s="668"/>
      <c r="E1" s="668"/>
      <c r="F1" s="668"/>
      <c r="G1" s="668"/>
      <c r="H1" s="668"/>
      <c r="I1" s="668"/>
      <c r="J1" s="668"/>
      <c r="K1" s="668"/>
      <c r="L1" s="668"/>
      <c r="M1" s="668"/>
      <c r="N1" s="668"/>
      <c r="O1" s="668"/>
      <c r="P1" s="668"/>
      <c r="Q1" s="668"/>
      <c r="R1" s="668"/>
      <c r="S1" s="668"/>
    </row>
    <row r="2" spans="1:19" ht="39.9" customHeight="1" thickBot="1">
      <c r="A2" s="1116" t="s">
        <v>702</v>
      </c>
      <c r="B2" s="1116"/>
      <c r="C2" s="1116"/>
      <c r="D2" s="175"/>
      <c r="E2" s="175"/>
      <c r="F2" s="175"/>
      <c r="G2" s="668"/>
      <c r="H2" s="668"/>
      <c r="I2" s="668"/>
      <c r="J2" s="668"/>
      <c r="K2" s="668"/>
      <c r="L2" s="668"/>
      <c r="M2" s="668"/>
      <c r="N2" s="668"/>
      <c r="O2" s="668"/>
      <c r="P2" s="668"/>
      <c r="Q2" s="668"/>
      <c r="R2" s="668"/>
      <c r="S2" s="668"/>
    </row>
    <row r="3" spans="1:19" ht="14.85" customHeight="1">
      <c r="A3" s="5"/>
      <c r="B3" s="5"/>
      <c r="C3" s="5"/>
      <c r="D3" s="5"/>
      <c r="E3" s="5"/>
      <c r="F3" s="5"/>
      <c r="G3" s="3"/>
      <c r="H3" s="668"/>
      <c r="I3" s="668"/>
      <c r="J3" s="668"/>
      <c r="K3" s="668"/>
      <c r="L3" s="668"/>
      <c r="M3" s="668"/>
      <c r="N3" s="668"/>
      <c r="O3" s="668"/>
      <c r="P3" s="668"/>
      <c r="Q3" s="668"/>
      <c r="R3" s="668"/>
      <c r="S3" s="668"/>
    </row>
    <row r="4" spans="1:19" ht="14.85" customHeight="1">
      <c r="A4" s="1112" t="s">
        <v>118</v>
      </c>
      <c r="B4" s="1112"/>
      <c r="C4" s="1112"/>
      <c r="D4" s="1112"/>
      <c r="E4" s="668"/>
      <c r="F4" s="668"/>
      <c r="G4" s="668"/>
      <c r="H4" s="668"/>
      <c r="I4" s="668"/>
      <c r="J4" s="668"/>
      <c r="K4" s="668"/>
      <c r="L4" s="668"/>
      <c r="M4" s="668"/>
      <c r="N4" s="668"/>
      <c r="O4" s="668"/>
      <c r="P4" s="668"/>
      <c r="Q4" s="668"/>
      <c r="R4" s="668"/>
      <c r="S4" s="668"/>
    </row>
    <row r="5" spans="1:19" ht="14.85" customHeight="1">
      <c r="A5" s="257"/>
      <c r="B5" s="259"/>
      <c r="C5" s="259" t="s">
        <v>539</v>
      </c>
      <c r="D5" s="259" t="s">
        <v>31</v>
      </c>
      <c r="E5" s="291" t="s">
        <v>13</v>
      </c>
      <c r="F5" s="291" t="s">
        <v>33</v>
      </c>
      <c r="G5" s="668"/>
      <c r="H5" s="668"/>
      <c r="I5" s="668"/>
      <c r="J5" s="668"/>
      <c r="K5" s="668"/>
      <c r="L5" s="668"/>
      <c r="M5" s="668"/>
      <c r="N5" s="668"/>
      <c r="O5" s="668"/>
      <c r="P5" s="668"/>
      <c r="Q5" s="668"/>
      <c r="R5" s="668"/>
      <c r="S5" s="668"/>
    </row>
    <row r="6" spans="1:19" s="18" customFormat="1" ht="14.85" customHeight="1">
      <c r="A6" s="74" t="s">
        <v>119</v>
      </c>
      <c r="B6" s="59"/>
      <c r="C6" s="60"/>
      <c r="D6" s="61"/>
      <c r="E6" s="61"/>
      <c r="F6" s="61"/>
    </row>
    <row r="7" spans="1:19" ht="14.85" customHeight="1">
      <c r="A7" s="66" t="s">
        <v>120</v>
      </c>
      <c r="B7" s="75" t="s">
        <v>121</v>
      </c>
      <c r="C7" s="213">
        <v>7.7</v>
      </c>
      <c r="D7" s="516">
        <v>7.1</v>
      </c>
      <c r="E7" s="218">
        <v>0.6</v>
      </c>
      <c r="F7" s="43">
        <v>7.9000000000000001E-2</v>
      </c>
      <c r="G7" s="709"/>
      <c r="H7" s="710"/>
      <c r="I7" s="711"/>
      <c r="J7" s="668"/>
      <c r="K7" s="668"/>
      <c r="L7" s="672"/>
      <c r="M7" s="668"/>
      <c r="N7" s="668"/>
      <c r="O7" s="668"/>
      <c r="P7" s="711"/>
      <c r="Q7" s="711"/>
      <c r="R7" s="711"/>
      <c r="S7" s="711"/>
    </row>
    <row r="8" spans="1:19" ht="14.85" customHeight="1" thickBot="1">
      <c r="A8" s="76" t="s">
        <v>122</v>
      </c>
      <c r="B8" s="75" t="s">
        <v>121</v>
      </c>
      <c r="C8" s="213">
        <v>2.9</v>
      </c>
      <c r="D8" s="516">
        <v>2.9</v>
      </c>
      <c r="E8" s="788" t="s">
        <v>280</v>
      </c>
      <c r="F8" s="43">
        <v>-1E-3</v>
      </c>
      <c r="G8" s="668"/>
      <c r="H8" s="668"/>
      <c r="I8" s="668"/>
      <c r="J8" s="711"/>
      <c r="K8" s="668"/>
      <c r="L8" s="672"/>
      <c r="M8" s="668"/>
      <c r="N8" s="668"/>
      <c r="O8" s="668"/>
      <c r="P8" s="711"/>
      <c r="Q8" s="711"/>
      <c r="R8" s="711"/>
      <c r="S8" s="711"/>
    </row>
    <row r="9" spans="1:19" ht="14.85" customHeight="1">
      <c r="A9" s="251" t="s">
        <v>124</v>
      </c>
      <c r="B9" s="75" t="s">
        <v>121</v>
      </c>
      <c r="C9" s="213">
        <v>1.4</v>
      </c>
      <c r="D9" s="516">
        <v>1.3</v>
      </c>
      <c r="E9" s="218">
        <v>0.1</v>
      </c>
      <c r="F9" s="43">
        <v>5.2999999999999999E-2</v>
      </c>
      <c r="G9" s="668"/>
      <c r="H9" s="668"/>
      <c r="I9" s="668"/>
      <c r="J9" s="668"/>
      <c r="K9" s="668"/>
      <c r="L9" s="672"/>
      <c r="M9" s="668"/>
      <c r="N9" s="668"/>
      <c r="O9" s="668"/>
      <c r="P9" s="711"/>
      <c r="Q9" s="711"/>
      <c r="R9" s="711"/>
      <c r="S9" s="711"/>
    </row>
    <row r="10" spans="1:19" ht="14.85" customHeight="1">
      <c r="A10" s="251" t="s">
        <v>125</v>
      </c>
      <c r="B10" s="75" t="s">
        <v>121</v>
      </c>
      <c r="C10" s="213">
        <v>0.8</v>
      </c>
      <c r="D10" s="516">
        <v>0.9</v>
      </c>
      <c r="E10" s="218">
        <v>-0.1</v>
      </c>
      <c r="F10" s="43">
        <v>-0.08</v>
      </c>
      <c r="G10" s="668"/>
      <c r="H10" s="668"/>
      <c r="I10" s="672"/>
      <c r="J10" s="672"/>
      <c r="K10" s="672"/>
      <c r="L10" s="672"/>
      <c r="M10" s="668"/>
      <c r="N10" s="668"/>
      <c r="O10" s="668"/>
      <c r="P10" s="711"/>
      <c r="Q10" s="711"/>
      <c r="R10" s="711"/>
      <c r="S10" s="711"/>
    </row>
    <row r="11" spans="1:19" ht="14.85" customHeight="1">
      <c r="A11" s="251" t="s">
        <v>126</v>
      </c>
      <c r="B11" s="75" t="s">
        <v>121</v>
      </c>
      <c r="C11" s="213">
        <v>0.7</v>
      </c>
      <c r="D11" s="516">
        <v>0.7</v>
      </c>
      <c r="E11" s="218" t="s">
        <v>107</v>
      </c>
      <c r="F11" s="43" t="s">
        <v>123</v>
      </c>
      <c r="G11" s="668"/>
      <c r="H11" s="668"/>
      <c r="I11" s="672"/>
      <c r="J11" s="672"/>
      <c r="K11" s="672"/>
      <c r="L11" s="672"/>
      <c r="M11" s="668"/>
      <c r="N11" s="668"/>
      <c r="O11" s="668"/>
      <c r="P11" s="711"/>
      <c r="Q11" s="711"/>
      <c r="R11" s="711"/>
      <c r="S11" s="711"/>
    </row>
    <row r="12" spans="1:19" ht="14.85" customHeight="1" thickBot="1">
      <c r="A12" s="76" t="s">
        <v>127</v>
      </c>
      <c r="B12" s="75" t="s">
        <v>121</v>
      </c>
      <c r="C12" s="213">
        <v>0.9</v>
      </c>
      <c r="D12" s="516">
        <v>1</v>
      </c>
      <c r="E12" s="788" t="s">
        <v>280</v>
      </c>
      <c r="F12" s="43">
        <v>-8.9999999999999993E-3</v>
      </c>
      <c r="G12" s="668"/>
      <c r="H12" s="668"/>
      <c r="I12" s="672"/>
      <c r="J12" s="672"/>
      <c r="K12" s="672"/>
      <c r="L12" s="672"/>
      <c r="M12" s="668"/>
      <c r="N12" s="668"/>
      <c r="O12" s="668"/>
      <c r="P12" s="711"/>
      <c r="Q12" s="711"/>
      <c r="R12" s="711"/>
      <c r="S12" s="711"/>
    </row>
    <row r="13" spans="1:19" ht="14.85" customHeight="1">
      <c r="A13" s="269" t="s">
        <v>128</v>
      </c>
      <c r="B13" s="292" t="s">
        <v>121</v>
      </c>
      <c r="C13" s="532">
        <v>3.8</v>
      </c>
      <c r="D13" s="533">
        <v>3.3</v>
      </c>
      <c r="E13" s="534">
        <v>0.6</v>
      </c>
      <c r="F13" s="295">
        <v>0.17699999999999999</v>
      </c>
      <c r="G13" s="668"/>
      <c r="H13" s="668"/>
      <c r="I13" s="672"/>
      <c r="J13" s="672"/>
      <c r="K13" s="672"/>
      <c r="L13" s="672"/>
      <c r="M13" s="668"/>
      <c r="N13" s="668"/>
      <c r="O13" s="668"/>
      <c r="P13" s="711"/>
      <c r="Q13" s="711"/>
      <c r="R13" s="711"/>
      <c r="S13" s="711"/>
    </row>
    <row r="14" spans="1:19" ht="14.85" customHeight="1" thickBot="1">
      <c r="A14" s="74" t="s">
        <v>129</v>
      </c>
      <c r="B14" s="59"/>
      <c r="C14" s="60"/>
      <c r="D14" s="61"/>
      <c r="E14" s="62"/>
      <c r="F14" s="208"/>
      <c r="G14" s="668"/>
      <c r="H14" s="668"/>
      <c r="I14" s="672"/>
      <c r="J14" s="672"/>
      <c r="K14" s="672"/>
      <c r="L14" s="672"/>
      <c r="M14" s="668"/>
      <c r="N14" s="668"/>
      <c r="O14" s="668"/>
      <c r="P14" s="711"/>
      <c r="Q14" s="711"/>
      <c r="R14" s="711"/>
      <c r="S14" s="711"/>
    </row>
    <row r="15" spans="1:19" ht="14.85" customHeight="1" thickBot="1">
      <c r="A15" s="66" t="s">
        <v>130</v>
      </c>
      <c r="B15" s="75" t="s">
        <v>121</v>
      </c>
      <c r="C15" s="529">
        <v>0.4</v>
      </c>
      <c r="D15" s="530">
        <v>0.3</v>
      </c>
      <c r="E15" s="789">
        <v>0</v>
      </c>
      <c r="F15" s="54">
        <v>3.0000000000000001E-3</v>
      </c>
      <c r="G15" s="668"/>
      <c r="H15" s="668"/>
      <c r="I15" s="672"/>
      <c r="J15" s="672"/>
      <c r="K15" s="672"/>
      <c r="L15" s="672"/>
      <c r="M15" s="668"/>
      <c r="N15" s="668"/>
      <c r="O15" s="668"/>
      <c r="P15" s="711"/>
      <c r="Q15" s="711"/>
      <c r="R15" s="711"/>
      <c r="S15" s="711"/>
    </row>
    <row r="16" spans="1:19" ht="14.85" customHeight="1" thickBot="1">
      <c r="A16" s="76" t="s">
        <v>124</v>
      </c>
      <c r="B16" s="75" t="s">
        <v>121</v>
      </c>
      <c r="C16" s="226">
        <v>0.4</v>
      </c>
      <c r="D16" s="531">
        <v>0.3</v>
      </c>
      <c r="E16" s="790">
        <v>0</v>
      </c>
      <c r="F16" s="488">
        <v>6.4000000000000001E-2</v>
      </c>
      <c r="G16" s="668"/>
      <c r="H16" s="668"/>
      <c r="I16" s="672"/>
      <c r="J16" s="672"/>
      <c r="K16" s="672"/>
      <c r="L16" s="672"/>
      <c r="M16" s="668"/>
      <c r="N16" s="668"/>
      <c r="O16" s="668"/>
      <c r="P16" s="711"/>
      <c r="Q16" s="711"/>
      <c r="R16" s="711"/>
      <c r="S16" s="711"/>
    </row>
    <row r="17" spans="1:19" ht="14.85" customHeight="1">
      <c r="A17" s="1052" t="s">
        <v>125</v>
      </c>
      <c r="B17" s="1053" t="s">
        <v>121</v>
      </c>
      <c r="C17" s="1054" t="s">
        <v>107</v>
      </c>
      <c r="D17" s="1055">
        <v>0</v>
      </c>
      <c r="E17" s="1056">
        <v>0</v>
      </c>
      <c r="F17" s="1057">
        <v>-1</v>
      </c>
      <c r="G17" s="668"/>
      <c r="H17" s="668"/>
      <c r="I17" s="672"/>
      <c r="J17" s="672"/>
      <c r="K17" s="672"/>
      <c r="L17" s="672"/>
      <c r="M17" s="668"/>
      <c r="N17" s="668"/>
      <c r="O17" s="668"/>
      <c r="P17" s="711"/>
      <c r="Q17" s="711"/>
      <c r="R17" s="711"/>
      <c r="S17" s="711"/>
    </row>
    <row r="18" spans="1:19" ht="14.85" customHeight="1">
      <c r="A18" s="1031"/>
      <c r="B18" s="1028"/>
      <c r="C18" s="1028" t="s">
        <v>540</v>
      </c>
      <c r="D18" s="1028" t="s">
        <v>541</v>
      </c>
      <c r="E18" s="1058" t="s">
        <v>13</v>
      </c>
      <c r="F18" s="1058" t="s">
        <v>33</v>
      </c>
      <c r="G18" s="668"/>
      <c r="H18" s="668"/>
      <c r="I18" s="672"/>
      <c r="J18" s="672"/>
      <c r="K18" s="672"/>
      <c r="L18" s="672"/>
      <c r="M18" s="668"/>
      <c r="N18" s="668"/>
      <c r="O18" s="668"/>
      <c r="P18" s="711"/>
      <c r="Q18" s="711"/>
      <c r="R18" s="711"/>
      <c r="S18" s="711"/>
    </row>
    <row r="19" spans="1:19" s="18" customFormat="1" ht="14.85" customHeight="1">
      <c r="A19" s="74" t="s">
        <v>119</v>
      </c>
      <c r="B19" s="59"/>
      <c r="C19" s="60"/>
      <c r="D19" s="61"/>
      <c r="E19" s="61"/>
      <c r="F19" s="61"/>
    </row>
    <row r="20" spans="1:19" ht="14.85" customHeight="1">
      <c r="A20" s="66" t="s">
        <v>131</v>
      </c>
      <c r="B20" s="75" t="s">
        <v>132</v>
      </c>
      <c r="C20" s="78">
        <v>1.32</v>
      </c>
      <c r="D20" s="489">
        <v>0.96</v>
      </c>
      <c r="E20" s="171">
        <v>0.35</v>
      </c>
      <c r="F20" s="43">
        <v>0.36699999999999999</v>
      </c>
      <c r="G20" s="668"/>
      <c r="H20" s="668"/>
      <c r="I20" s="672"/>
      <c r="J20" s="672"/>
      <c r="K20" s="672"/>
      <c r="L20" s="672"/>
      <c r="M20" s="668"/>
      <c r="N20" s="668"/>
      <c r="O20" s="668"/>
      <c r="P20" s="711"/>
      <c r="Q20" s="711"/>
      <c r="R20" s="711"/>
      <c r="S20" s="711"/>
    </row>
    <row r="21" spans="1:19" ht="14.85" customHeight="1">
      <c r="A21" s="76" t="s">
        <v>133</v>
      </c>
      <c r="B21" s="77" t="s">
        <v>132</v>
      </c>
      <c r="C21" s="78">
        <v>1.1200000000000001</v>
      </c>
      <c r="D21" s="489">
        <v>0.89</v>
      </c>
      <c r="E21" s="171">
        <v>0.23</v>
      </c>
      <c r="F21" s="43">
        <v>0.253</v>
      </c>
      <c r="G21" s="668"/>
      <c r="H21" s="668"/>
      <c r="I21" s="18"/>
      <c r="J21" s="672"/>
      <c r="K21" s="672"/>
      <c r="L21" s="672"/>
      <c r="M21" s="668"/>
      <c r="N21" s="668"/>
      <c r="O21" s="668"/>
      <c r="P21" s="711"/>
      <c r="Q21" s="711"/>
      <c r="R21" s="711"/>
      <c r="S21" s="711"/>
    </row>
    <row r="22" spans="1:19" ht="14.85" customHeight="1">
      <c r="A22" s="76" t="s">
        <v>134</v>
      </c>
      <c r="B22" s="77" t="s">
        <v>135</v>
      </c>
      <c r="C22" s="543">
        <v>0.84799999999999998</v>
      </c>
      <c r="D22" s="491">
        <v>0.92500000000000004</v>
      </c>
      <c r="E22" s="171" t="s">
        <v>543</v>
      </c>
      <c r="F22" s="43" t="s">
        <v>54</v>
      </c>
      <c r="G22" s="668"/>
      <c r="H22" s="18"/>
      <c r="I22" s="18"/>
      <c r="J22" s="672"/>
      <c r="K22" s="672"/>
      <c r="L22" s="672"/>
      <c r="M22" s="668"/>
      <c r="N22" s="668"/>
      <c r="O22" s="668"/>
      <c r="P22" s="711"/>
      <c r="Q22" s="711"/>
      <c r="R22" s="711"/>
      <c r="S22" s="711"/>
    </row>
    <row r="23" spans="1:19" ht="14.85" customHeight="1">
      <c r="A23" s="66" t="s">
        <v>136</v>
      </c>
      <c r="B23" s="75" t="s">
        <v>132</v>
      </c>
      <c r="C23" s="78">
        <v>3.38</v>
      </c>
      <c r="D23" s="489">
        <v>3.44</v>
      </c>
      <c r="E23" s="171">
        <v>-7.0000000000000007E-2</v>
      </c>
      <c r="F23" s="43">
        <v>-1.9E-2</v>
      </c>
      <c r="G23" s="668"/>
      <c r="H23" s="18"/>
      <c r="I23" s="18"/>
      <c r="J23" s="672"/>
      <c r="K23" s="672"/>
      <c r="L23" s="672"/>
      <c r="M23" s="668"/>
      <c r="N23" s="668"/>
      <c r="O23" s="668"/>
      <c r="P23" s="711"/>
      <c r="Q23" s="711"/>
      <c r="R23" s="711"/>
      <c r="S23" s="711"/>
    </row>
    <row r="24" spans="1:19" ht="14.85" customHeight="1">
      <c r="A24" s="66" t="s">
        <v>137</v>
      </c>
      <c r="B24" s="75" t="s">
        <v>132</v>
      </c>
      <c r="C24" s="78">
        <v>5.04</v>
      </c>
      <c r="D24" s="79">
        <v>4.8099999999999996</v>
      </c>
      <c r="E24" s="171">
        <v>0.23</v>
      </c>
      <c r="F24" s="43">
        <v>4.8000000000000001E-2</v>
      </c>
      <c r="G24" s="668"/>
      <c r="H24" s="18"/>
      <c r="I24" s="18"/>
      <c r="J24" s="672"/>
      <c r="K24" s="672"/>
      <c r="L24" s="672"/>
      <c r="M24" s="668"/>
      <c r="N24" s="668"/>
      <c r="O24" s="668"/>
      <c r="P24" s="711"/>
      <c r="Q24" s="711"/>
      <c r="R24" s="711"/>
      <c r="S24" s="711"/>
    </row>
    <row r="25" spans="1:19" ht="14.85" customHeight="1">
      <c r="A25" s="66" t="s">
        <v>138</v>
      </c>
      <c r="B25" s="75" t="s">
        <v>139</v>
      </c>
      <c r="C25" s="78">
        <v>0.56999999999999995</v>
      </c>
      <c r="D25" s="489">
        <v>0.57999999999999996</v>
      </c>
      <c r="E25" s="171">
        <v>-0.01</v>
      </c>
      <c r="F25" s="43">
        <v>-1.9E-2</v>
      </c>
      <c r="G25" s="668"/>
      <c r="H25" s="18"/>
      <c r="I25" s="18"/>
      <c r="J25" s="672"/>
      <c r="K25" s="672"/>
      <c r="L25" s="672"/>
      <c r="M25" s="668"/>
      <c r="N25" s="668"/>
      <c r="O25" s="668"/>
      <c r="P25" s="711"/>
      <c r="Q25" s="711"/>
      <c r="R25" s="711"/>
      <c r="S25" s="711"/>
    </row>
    <row r="26" spans="1:19" ht="14.85" customHeight="1">
      <c r="A26" s="269" t="s">
        <v>140</v>
      </c>
      <c r="B26" s="292" t="s">
        <v>141</v>
      </c>
      <c r="C26" s="293">
        <v>50</v>
      </c>
      <c r="D26" s="490">
        <v>33</v>
      </c>
      <c r="E26" s="294">
        <v>17</v>
      </c>
      <c r="F26" s="295">
        <v>0.50800000000000001</v>
      </c>
      <c r="G26" s="668"/>
      <c r="H26" s="668"/>
      <c r="I26" s="18"/>
      <c r="J26" s="668"/>
      <c r="K26" s="668"/>
      <c r="L26" s="672"/>
      <c r="M26" s="668"/>
      <c r="N26" s="668"/>
      <c r="O26" s="668"/>
      <c r="P26" s="711"/>
      <c r="Q26" s="711"/>
      <c r="R26" s="711"/>
      <c r="S26" s="711"/>
    </row>
    <row r="27" spans="1:19" s="18" customFormat="1" ht="14.85" customHeight="1">
      <c r="A27" s="74" t="s">
        <v>129</v>
      </c>
      <c r="B27" s="59"/>
      <c r="C27" s="60"/>
      <c r="D27" s="61"/>
      <c r="E27" s="62"/>
      <c r="F27" s="208"/>
      <c r="P27" s="711"/>
      <c r="Q27" s="711"/>
      <c r="R27" s="711"/>
      <c r="S27" s="711"/>
    </row>
    <row r="28" spans="1:19" ht="14.85" customHeight="1">
      <c r="A28" s="269" t="s">
        <v>142</v>
      </c>
      <c r="B28" s="292" t="s">
        <v>132</v>
      </c>
      <c r="C28" s="296">
        <v>0.83</v>
      </c>
      <c r="D28" s="535">
        <v>0.48</v>
      </c>
      <c r="E28" s="297">
        <v>0.35</v>
      </c>
      <c r="F28" s="295">
        <v>0.74199999999999999</v>
      </c>
      <c r="G28" s="668"/>
      <c r="H28" s="668"/>
      <c r="I28" s="18"/>
      <c r="J28" s="668"/>
      <c r="K28" s="668"/>
      <c r="L28" s="672"/>
      <c r="M28" s="668"/>
      <c r="N28" s="668"/>
      <c r="O28" s="668"/>
      <c r="P28" s="711"/>
      <c r="Q28" s="711"/>
      <c r="R28" s="711"/>
      <c r="S28" s="711"/>
    </row>
    <row r="29" spans="1:19" s="18" customFormat="1" ht="14.85" customHeight="1">
      <c r="A29" s="74" t="s">
        <v>143</v>
      </c>
      <c r="B29" s="59"/>
      <c r="C29" s="60"/>
      <c r="D29" s="61"/>
      <c r="E29" s="62"/>
      <c r="F29" s="208"/>
      <c r="P29" s="711"/>
      <c r="Q29" s="711"/>
      <c r="R29" s="711"/>
      <c r="S29" s="711"/>
    </row>
    <row r="30" spans="1:19" ht="14.85" customHeight="1">
      <c r="A30" s="66" t="s">
        <v>144</v>
      </c>
      <c r="B30" s="75" t="s">
        <v>132</v>
      </c>
      <c r="C30" s="78">
        <v>4.1100000000000003</v>
      </c>
      <c r="D30" s="79">
        <v>5.3</v>
      </c>
      <c r="E30" s="171">
        <v>-1.19</v>
      </c>
      <c r="F30" s="43">
        <v>-0.22500000000000001</v>
      </c>
      <c r="G30" s="668"/>
      <c r="H30" s="668"/>
      <c r="I30" s="668"/>
      <c r="J30" s="668"/>
      <c r="K30" s="668"/>
      <c r="L30" s="672"/>
      <c r="M30" s="668"/>
      <c r="N30" s="668"/>
      <c r="O30" s="668"/>
      <c r="P30" s="711"/>
      <c r="Q30" s="711"/>
      <c r="R30" s="711"/>
      <c r="S30" s="711"/>
    </row>
    <row r="31" spans="1:19" ht="14.85" customHeight="1">
      <c r="A31" s="66" t="s">
        <v>145</v>
      </c>
      <c r="B31" s="75" t="s">
        <v>132</v>
      </c>
      <c r="C31" s="78">
        <v>3.79</v>
      </c>
      <c r="D31" s="79">
        <v>3.28</v>
      </c>
      <c r="E31" s="171">
        <v>0.52</v>
      </c>
      <c r="F31" s="43">
        <v>0.158</v>
      </c>
      <c r="G31" s="668"/>
      <c r="H31" s="668"/>
      <c r="I31" s="668"/>
      <c r="J31" s="668"/>
      <c r="K31" s="668"/>
      <c r="L31" s="672"/>
      <c r="M31" s="668"/>
      <c r="N31" s="668"/>
      <c r="O31" s="668"/>
      <c r="P31" s="711"/>
      <c r="Q31" s="711"/>
      <c r="R31" s="711"/>
      <c r="S31" s="711"/>
    </row>
    <row r="32" spans="1:19" ht="14.85" customHeight="1">
      <c r="A32" s="537"/>
      <c r="B32" s="668"/>
      <c r="C32" s="668"/>
      <c r="D32" s="668"/>
      <c r="E32" s="668"/>
      <c r="F32" s="668"/>
      <c r="G32" s="668"/>
      <c r="H32" s="668"/>
      <c r="I32" s="668"/>
      <c r="J32" s="668"/>
      <c r="K32" s="668"/>
      <c r="L32" s="668"/>
      <c r="M32" s="668"/>
      <c r="N32" s="668"/>
      <c r="O32" s="668"/>
      <c r="P32" s="668"/>
      <c r="Q32" s="668"/>
      <c r="R32" s="668"/>
      <c r="S32" s="668"/>
    </row>
    <row r="34" spans="1:16" ht="14.85" customHeight="1">
      <c r="A34" s="36" t="s">
        <v>102</v>
      </c>
      <c r="B34" s="668"/>
      <c r="C34" s="668"/>
      <c r="D34" s="668"/>
      <c r="E34" s="668"/>
      <c r="F34" s="668"/>
      <c r="G34" s="668"/>
      <c r="H34" s="706"/>
      <c r="I34" s="706"/>
      <c r="J34" s="706"/>
      <c r="K34" s="706"/>
      <c r="L34" s="706"/>
      <c r="M34" s="706"/>
      <c r="N34" s="706"/>
      <c r="O34" s="706"/>
      <c r="P34" s="706"/>
    </row>
  </sheetData>
  <mergeCells count="2">
    <mergeCell ref="A2:C2"/>
    <mergeCell ref="A4:D4"/>
  </mergeCells>
  <pageMargins left="0.7" right="0.7" top="0.75" bottom="0.75" header="0.3" footer="0.3"/>
  <pageSetup paperSize="9" orientation="portrait" r:id="rId1"/>
  <ignoredErrors>
    <ignoredError sqref="E8:E12"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EDBA1-E08E-48B5-9A10-E0C8DF57A04C}">
  <dimension ref="A1:P124"/>
  <sheetViews>
    <sheetView zoomScaleNormal="100" workbookViewId="0"/>
  </sheetViews>
  <sheetFormatPr defaultColWidth="8.88671875" defaultRowHeight="14.4"/>
  <cols>
    <col min="1" max="1" width="55.5546875" style="188" customWidth="1"/>
    <col min="2" max="2" width="13.5546875" style="188" customWidth="1"/>
    <col min="3" max="4" width="13.44140625" style="188" customWidth="1"/>
    <col min="5" max="5" width="24.88671875" style="188" bestFit="1" customWidth="1"/>
    <col min="6" max="6" width="13.44140625" style="188" customWidth="1"/>
    <col min="7" max="16384" width="8.88671875" style="188"/>
  </cols>
  <sheetData>
    <row r="1" spans="1:16" ht="39.9" customHeight="1">
      <c r="A1" s="73" t="s">
        <v>11</v>
      </c>
      <c r="B1" s="81"/>
      <c r="C1" s="81"/>
      <c r="D1" s="73"/>
    </row>
    <row r="2" spans="1:16" ht="39.9" customHeight="1" thickBot="1">
      <c r="A2" s="1118" t="s">
        <v>639</v>
      </c>
      <c r="B2" s="1118"/>
      <c r="C2" s="1118"/>
      <c r="D2" s="175"/>
    </row>
    <row r="4" spans="1:16">
      <c r="A4" s="1119" t="s">
        <v>146</v>
      </c>
      <c r="B4" s="1119"/>
      <c r="C4" s="1119"/>
      <c r="D4" s="1119"/>
    </row>
    <row r="5" spans="1:16" ht="14.85" customHeight="1">
      <c r="A5" s="1031"/>
      <c r="B5" s="1028"/>
      <c r="C5" s="1028" t="s">
        <v>540</v>
      </c>
      <c r="D5" s="1028" t="s">
        <v>541</v>
      </c>
      <c r="E5" s="1028" t="s">
        <v>606</v>
      </c>
      <c r="F5" s="1028" t="s">
        <v>40</v>
      </c>
    </row>
    <row r="6" spans="1:16">
      <c r="A6" s="37" t="s">
        <v>16</v>
      </c>
      <c r="B6" s="38" t="s">
        <v>147</v>
      </c>
      <c r="C6" s="1059">
        <v>1092.3</v>
      </c>
      <c r="D6" s="1060">
        <v>1370.4</v>
      </c>
      <c r="E6" s="53">
        <v>-278.10000000000014</v>
      </c>
      <c r="F6" s="54">
        <v>-0.20293345008756575</v>
      </c>
      <c r="H6" s="672"/>
      <c r="I6" s="672"/>
      <c r="M6" s="701"/>
      <c r="N6" s="701"/>
      <c r="O6" s="701"/>
      <c r="P6" s="701"/>
    </row>
    <row r="7" spans="1:16">
      <c r="A7" s="40" t="s">
        <v>655</v>
      </c>
      <c r="B7" s="41" t="s">
        <v>147</v>
      </c>
      <c r="C7" s="755">
        <v>289.7</v>
      </c>
      <c r="D7" s="757">
        <v>253.5</v>
      </c>
      <c r="E7" s="53">
        <v>36.199999999999989</v>
      </c>
      <c r="F7" s="54">
        <v>0.14280078895463508</v>
      </c>
      <c r="I7" s="672"/>
      <c r="J7" s="712"/>
      <c r="K7" s="712"/>
      <c r="L7" s="712"/>
      <c r="M7" s="701"/>
      <c r="N7" s="701"/>
      <c r="O7" s="701"/>
      <c r="P7" s="701"/>
    </row>
    <row r="8" spans="1:16">
      <c r="A8" s="40" t="s">
        <v>148</v>
      </c>
      <c r="B8" s="41" t="s">
        <v>147</v>
      </c>
      <c r="C8" s="756">
        <v>134.5</v>
      </c>
      <c r="D8" s="758">
        <v>109.1</v>
      </c>
      <c r="E8" s="744">
        <v>25.400000000000006</v>
      </c>
      <c r="F8" s="54">
        <v>0.23281393217231905</v>
      </c>
      <c r="H8" s="672"/>
      <c r="I8" s="672"/>
      <c r="J8" s="712"/>
      <c r="K8" s="712"/>
      <c r="L8" s="712"/>
      <c r="M8" s="701"/>
      <c r="N8" s="701"/>
      <c r="O8" s="701"/>
      <c r="P8" s="701"/>
    </row>
    <row r="9" spans="1:16">
      <c r="A9" s="40" t="s">
        <v>149</v>
      </c>
      <c r="B9" s="41" t="s">
        <v>147</v>
      </c>
      <c r="C9" s="755">
        <v>115.7</v>
      </c>
      <c r="D9" s="757">
        <v>88.7</v>
      </c>
      <c r="E9" s="744">
        <v>27</v>
      </c>
      <c r="F9" s="54">
        <v>0.30439684329199546</v>
      </c>
      <c r="G9" s="672"/>
      <c r="J9" s="712"/>
      <c r="K9" s="712"/>
      <c r="L9" s="712"/>
      <c r="M9" s="701"/>
      <c r="N9" s="701"/>
      <c r="O9" s="701"/>
      <c r="P9" s="701"/>
    </row>
    <row r="10" spans="1:16">
      <c r="A10" s="751" t="s">
        <v>150</v>
      </c>
      <c r="B10" s="41" t="s">
        <v>147</v>
      </c>
      <c r="C10" s="755">
        <v>25.2</v>
      </c>
      <c r="D10" s="757">
        <v>32.200000000000003</v>
      </c>
      <c r="E10" s="744">
        <v>-7.0000000000000036</v>
      </c>
      <c r="F10" s="54">
        <v>-0.21739130434782619</v>
      </c>
      <c r="H10" s="672"/>
      <c r="I10" s="672"/>
      <c r="J10" s="712"/>
      <c r="K10" s="712"/>
      <c r="L10" s="712"/>
      <c r="M10" s="701"/>
      <c r="N10" s="701"/>
      <c r="O10" s="701"/>
      <c r="P10" s="701"/>
    </row>
    <row r="11" spans="1:16">
      <c r="A11" s="751" t="s">
        <v>34</v>
      </c>
      <c r="B11" s="41" t="s">
        <v>147</v>
      </c>
      <c r="C11" s="755">
        <v>11.8</v>
      </c>
      <c r="D11" s="757">
        <v>21.7</v>
      </c>
      <c r="E11" s="744">
        <v>-9.8999999999999986</v>
      </c>
      <c r="F11" s="54">
        <v>-0.456221198156682</v>
      </c>
      <c r="H11" s="672"/>
      <c r="I11" s="672"/>
      <c r="J11" s="712"/>
      <c r="K11" s="712"/>
      <c r="L11" s="712"/>
      <c r="M11" s="701"/>
      <c r="N11" s="701"/>
      <c r="O11" s="701"/>
      <c r="P11" s="701"/>
    </row>
    <row r="12" spans="1:16">
      <c r="A12" s="751" t="s">
        <v>38</v>
      </c>
      <c r="B12" s="41" t="s">
        <v>147</v>
      </c>
      <c r="C12" s="755">
        <v>2.6</v>
      </c>
      <c r="D12" s="757">
        <v>1.9</v>
      </c>
      <c r="E12" s="744">
        <v>0.70000000000000018</v>
      </c>
      <c r="F12" s="54">
        <v>0.36842105263157904</v>
      </c>
      <c r="H12" s="672"/>
      <c r="I12" s="672"/>
      <c r="J12" s="712"/>
      <c r="K12" s="712"/>
      <c r="L12" s="712"/>
      <c r="M12" s="701"/>
      <c r="N12" s="701"/>
      <c r="O12" s="701"/>
      <c r="P12" s="701"/>
    </row>
    <row r="13" spans="1:16">
      <c r="A13" s="754" t="s">
        <v>171</v>
      </c>
      <c r="B13" s="41" t="s">
        <v>135</v>
      </c>
      <c r="C13" s="815">
        <v>0.26600000000000001</v>
      </c>
      <c r="D13" s="750">
        <v>0.183</v>
      </c>
      <c r="E13" s="760">
        <v>8.3000000000000007</v>
      </c>
      <c r="F13" s="54" t="s">
        <v>54</v>
      </c>
      <c r="H13" s="672"/>
      <c r="I13" s="672"/>
      <c r="J13" s="712"/>
      <c r="K13" s="712"/>
      <c r="L13" s="712"/>
      <c r="M13" s="701"/>
      <c r="N13" s="701"/>
      <c r="O13" s="701"/>
      <c r="P13" s="701"/>
    </row>
    <row r="14" spans="1:16">
      <c r="A14" s="754" t="s">
        <v>657</v>
      </c>
      <c r="B14" s="41" t="s">
        <v>147</v>
      </c>
      <c r="C14" s="755">
        <v>294.2</v>
      </c>
      <c r="D14" s="757">
        <v>239.9</v>
      </c>
      <c r="E14" s="744">
        <v>54.299999999999983</v>
      </c>
      <c r="F14" s="54">
        <v>0.22634431012922043</v>
      </c>
      <c r="H14" s="672"/>
      <c r="I14" s="672"/>
      <c r="J14" s="712"/>
      <c r="K14" s="712"/>
      <c r="L14" s="712"/>
      <c r="M14" s="701"/>
      <c r="N14" s="701"/>
      <c r="O14" s="701"/>
      <c r="P14" s="701"/>
    </row>
    <row r="15" spans="1:16">
      <c r="A15" s="40" t="s">
        <v>656</v>
      </c>
      <c r="B15" s="41" t="s">
        <v>135</v>
      </c>
      <c r="C15" s="815">
        <v>0.26900000000000002</v>
      </c>
      <c r="D15" s="750">
        <v>0.17499999999999999</v>
      </c>
      <c r="E15" s="760">
        <v>9.4</v>
      </c>
      <c r="F15" s="54" t="s">
        <v>54</v>
      </c>
      <c r="H15" s="672"/>
      <c r="I15" s="672"/>
      <c r="J15" s="712"/>
      <c r="K15" s="712"/>
      <c r="L15" s="712"/>
      <c r="M15" s="701"/>
      <c r="N15" s="701"/>
      <c r="O15" s="701"/>
      <c r="P15" s="701"/>
    </row>
    <row r="16" spans="1:16">
      <c r="A16" s="912" t="s">
        <v>42</v>
      </c>
      <c r="B16" s="41" t="s">
        <v>147</v>
      </c>
      <c r="C16" s="755">
        <v>203.4</v>
      </c>
      <c r="D16" s="757">
        <v>178.4</v>
      </c>
      <c r="E16" s="744">
        <v>25</v>
      </c>
      <c r="F16" s="54">
        <v>0.14013452914798205</v>
      </c>
      <c r="H16" s="672"/>
      <c r="I16" s="672"/>
      <c r="J16" s="712"/>
      <c r="K16" s="712"/>
      <c r="L16" s="712"/>
      <c r="M16" s="701"/>
      <c r="N16" s="701"/>
      <c r="O16" s="701"/>
      <c r="P16" s="701"/>
    </row>
    <row r="17" spans="1:16">
      <c r="A17" s="912" t="s">
        <v>24</v>
      </c>
      <c r="B17" s="41" t="s">
        <v>147</v>
      </c>
      <c r="C17" s="756">
        <v>207.9</v>
      </c>
      <c r="D17" s="758">
        <v>164.8</v>
      </c>
      <c r="E17" s="744">
        <v>43.099999999999994</v>
      </c>
      <c r="F17" s="54">
        <v>0.2615291262135922</v>
      </c>
      <c r="I17" s="672"/>
      <c r="J17" s="712"/>
      <c r="K17" s="712"/>
      <c r="L17" s="712"/>
      <c r="M17" s="701"/>
      <c r="N17" s="701"/>
      <c r="O17" s="701"/>
      <c r="P17" s="701"/>
    </row>
    <row r="18" spans="1:16">
      <c r="A18" s="40" t="s">
        <v>658</v>
      </c>
      <c r="B18" s="41" t="s">
        <v>135</v>
      </c>
      <c r="C18" s="749">
        <v>0.19</v>
      </c>
      <c r="D18" s="750">
        <v>0.12</v>
      </c>
      <c r="E18" s="760">
        <v>7</v>
      </c>
      <c r="F18" s="54" t="s">
        <v>54</v>
      </c>
      <c r="I18" s="672"/>
      <c r="J18" s="712"/>
      <c r="K18" s="712"/>
      <c r="L18" s="712"/>
      <c r="M18" s="701"/>
      <c r="N18" s="701"/>
      <c r="O18" s="701"/>
      <c r="P18" s="701"/>
    </row>
    <row r="19" spans="1:16">
      <c r="A19" s="37" t="s">
        <v>689</v>
      </c>
      <c r="B19" s="38" t="s">
        <v>147</v>
      </c>
      <c r="C19" s="755">
        <v>164.6</v>
      </c>
      <c r="D19" s="757">
        <v>150.1</v>
      </c>
      <c r="E19" s="744">
        <v>14.5</v>
      </c>
      <c r="F19" s="54">
        <v>9.6602265156562298E-2</v>
      </c>
      <c r="I19" s="672"/>
      <c r="J19" s="712"/>
      <c r="K19" s="712"/>
      <c r="L19" s="712"/>
      <c r="M19" s="701"/>
      <c r="N19" s="701"/>
      <c r="O19" s="701"/>
      <c r="P19" s="701"/>
    </row>
    <row r="20" spans="1:16">
      <c r="A20" s="40" t="s">
        <v>27</v>
      </c>
      <c r="B20" s="41" t="s">
        <v>147</v>
      </c>
      <c r="C20" s="756">
        <v>168.4</v>
      </c>
      <c r="D20" s="758">
        <v>155.80000000000001</v>
      </c>
      <c r="E20" s="744">
        <v>12.599999999999994</v>
      </c>
      <c r="F20" s="54">
        <v>8.0872913992297776E-2</v>
      </c>
      <c r="I20" s="672"/>
      <c r="J20" s="712"/>
      <c r="K20" s="712"/>
      <c r="L20" s="712"/>
      <c r="M20" s="701"/>
      <c r="N20" s="701"/>
      <c r="O20" s="701"/>
      <c r="P20" s="701"/>
    </row>
    <row r="21" spans="1:16">
      <c r="A21" s="40" t="s">
        <v>659</v>
      </c>
      <c r="B21" s="41" t="s">
        <v>135</v>
      </c>
      <c r="C21" s="815">
        <v>0.154</v>
      </c>
      <c r="D21" s="750">
        <v>0.114</v>
      </c>
      <c r="E21" s="760">
        <v>4</v>
      </c>
      <c r="F21" s="54" t="s">
        <v>54</v>
      </c>
      <c r="I21" s="672"/>
      <c r="J21" s="712"/>
      <c r="K21" s="712"/>
      <c r="L21" s="712"/>
      <c r="M21" s="701"/>
      <c r="N21" s="701"/>
      <c r="O21" s="701"/>
      <c r="P21" s="701"/>
    </row>
    <row r="22" spans="1:16">
      <c r="A22" s="40" t="s">
        <v>660</v>
      </c>
      <c r="B22" s="41" t="s">
        <v>147</v>
      </c>
      <c r="C22" s="755">
        <v>422.3</v>
      </c>
      <c r="D22" s="757">
        <v>402.6</v>
      </c>
      <c r="E22" s="744">
        <v>19.699999999999989</v>
      </c>
      <c r="F22" s="54">
        <v>4.8931942374565295E-2</v>
      </c>
      <c r="I22" s="672"/>
      <c r="J22" s="712"/>
      <c r="K22" s="712"/>
      <c r="L22" s="712"/>
      <c r="M22" s="701"/>
      <c r="N22" s="701"/>
      <c r="O22" s="701"/>
      <c r="P22" s="701"/>
    </row>
    <row r="23" spans="1:16">
      <c r="A23" s="751" t="s">
        <v>148</v>
      </c>
      <c r="B23" s="41" t="s">
        <v>147</v>
      </c>
      <c r="C23" s="755">
        <v>269.60000000000002</v>
      </c>
      <c r="D23" s="757">
        <v>234</v>
      </c>
      <c r="E23" s="744">
        <v>35.600000000000023</v>
      </c>
      <c r="F23" s="54">
        <v>0.15213675213675223</v>
      </c>
      <c r="I23" s="672"/>
      <c r="J23" s="712"/>
      <c r="K23" s="712"/>
      <c r="L23" s="712"/>
      <c r="M23" s="701"/>
      <c r="N23" s="701"/>
      <c r="O23" s="701"/>
      <c r="P23" s="701"/>
    </row>
    <row r="24" spans="1:16">
      <c r="A24" s="751" t="s">
        <v>149</v>
      </c>
      <c r="B24" s="41" t="s">
        <v>147</v>
      </c>
      <c r="C24" s="755">
        <v>135.80000000000001</v>
      </c>
      <c r="D24" s="757">
        <v>161.9</v>
      </c>
      <c r="E24" s="744">
        <v>-26.099999999999994</v>
      </c>
      <c r="F24" s="54">
        <v>-0.16121062384187765</v>
      </c>
      <c r="I24" s="672"/>
      <c r="J24" s="712"/>
      <c r="K24" s="712"/>
      <c r="L24" s="712"/>
      <c r="M24" s="701"/>
      <c r="N24" s="701"/>
      <c r="O24" s="701"/>
      <c r="P24" s="701"/>
    </row>
    <row r="25" spans="1:16">
      <c r="A25" s="751" t="s">
        <v>151</v>
      </c>
      <c r="B25" s="41" t="s">
        <v>147</v>
      </c>
      <c r="C25" s="755">
        <v>0.5</v>
      </c>
      <c r="D25" s="757">
        <v>1.3</v>
      </c>
      <c r="E25" s="744">
        <v>-0.8</v>
      </c>
      <c r="F25" s="54">
        <v>-0.61538461538461542</v>
      </c>
      <c r="I25" s="672"/>
      <c r="J25" s="712"/>
      <c r="K25" s="712"/>
      <c r="L25" s="712"/>
      <c r="M25" s="701"/>
      <c r="N25" s="701"/>
      <c r="O25" s="701"/>
      <c r="P25" s="701"/>
    </row>
    <row r="26" spans="1:16">
      <c r="A26" s="751" t="s">
        <v>152</v>
      </c>
      <c r="B26" s="41" t="s">
        <v>147</v>
      </c>
      <c r="C26" s="755">
        <v>7.8</v>
      </c>
      <c r="D26" s="757">
        <v>2.1</v>
      </c>
      <c r="E26" s="744">
        <v>5.6999999999999993</v>
      </c>
      <c r="F26" s="54">
        <v>2.714285714285714</v>
      </c>
      <c r="I26" s="672"/>
      <c r="J26" s="712"/>
      <c r="K26" s="712"/>
      <c r="L26" s="712"/>
      <c r="M26" s="701"/>
      <c r="N26" s="701"/>
      <c r="O26" s="701"/>
      <c r="P26" s="701"/>
    </row>
    <row r="27" spans="1:16">
      <c r="A27" s="751" t="s">
        <v>153</v>
      </c>
      <c r="B27" s="41" t="s">
        <v>147</v>
      </c>
      <c r="C27" s="755">
        <v>8.6</v>
      </c>
      <c r="D27" s="757">
        <v>3.3</v>
      </c>
      <c r="E27" s="744">
        <v>5.3</v>
      </c>
      <c r="F27" s="54">
        <v>1.6060606060606062</v>
      </c>
      <c r="I27" s="672"/>
      <c r="J27" s="712"/>
      <c r="K27" s="712"/>
      <c r="L27" s="712"/>
      <c r="M27" s="701"/>
      <c r="N27" s="701"/>
      <c r="O27" s="701"/>
      <c r="P27" s="701"/>
    </row>
    <row r="28" spans="1:16">
      <c r="A28" s="40" t="s">
        <v>94</v>
      </c>
      <c r="B28" s="41" t="s">
        <v>147</v>
      </c>
      <c r="C28" s="755">
        <v>225.4</v>
      </c>
      <c r="D28" s="757">
        <v>161.69999999999999</v>
      </c>
      <c r="E28" s="899">
        <v>63.700000000000017</v>
      </c>
      <c r="F28" s="906">
        <v>0.39393939393939409</v>
      </c>
      <c r="I28" s="672"/>
      <c r="J28" s="712"/>
      <c r="K28" s="712"/>
      <c r="L28" s="712"/>
      <c r="M28" s="701"/>
      <c r="N28" s="701"/>
      <c r="O28" s="701"/>
      <c r="P28" s="701"/>
    </row>
    <row r="29" spans="1:16">
      <c r="A29" s="40" t="s">
        <v>661</v>
      </c>
      <c r="B29" s="41" t="s">
        <v>147</v>
      </c>
      <c r="C29" s="50">
        <v>-105</v>
      </c>
      <c r="D29" s="757">
        <v>50.2</v>
      </c>
      <c r="E29" s="744">
        <v>-155.19999999999999</v>
      </c>
      <c r="F29" s="54" t="s">
        <v>54</v>
      </c>
      <c r="I29" s="672"/>
      <c r="J29" s="712"/>
      <c r="K29" s="712"/>
      <c r="L29" s="712"/>
      <c r="M29" s="701"/>
      <c r="N29" s="701"/>
      <c r="O29" s="701"/>
      <c r="P29" s="701"/>
    </row>
    <row r="30" spans="1:16">
      <c r="A30" s="40" t="s">
        <v>610</v>
      </c>
      <c r="B30" s="41" t="s">
        <v>135</v>
      </c>
      <c r="C30" s="815">
        <v>0.13500000000000001</v>
      </c>
      <c r="D30" s="750">
        <v>0.14199999999999999</v>
      </c>
      <c r="E30" s="760">
        <v>-0.7</v>
      </c>
      <c r="F30" s="54" t="s">
        <v>54</v>
      </c>
      <c r="I30" s="672"/>
      <c r="J30" s="712"/>
      <c r="K30" s="712"/>
      <c r="L30" s="712"/>
      <c r="M30" s="701"/>
      <c r="N30" s="701"/>
      <c r="O30" s="701"/>
      <c r="P30" s="701"/>
    </row>
    <row r="31" spans="1:16">
      <c r="A31" s="40" t="s">
        <v>611</v>
      </c>
      <c r="B31" s="41" t="s">
        <v>135</v>
      </c>
      <c r="C31" s="815">
        <v>0.15</v>
      </c>
      <c r="D31" s="750">
        <v>0.159</v>
      </c>
      <c r="E31" s="760">
        <v>-0.9</v>
      </c>
      <c r="F31" s="54" t="s">
        <v>54</v>
      </c>
      <c r="I31" s="672"/>
      <c r="J31" s="712"/>
      <c r="K31" s="712"/>
      <c r="L31" s="712"/>
      <c r="M31" s="701"/>
      <c r="N31" s="701"/>
      <c r="O31" s="701"/>
      <c r="P31" s="701"/>
    </row>
    <row r="32" spans="1:16">
      <c r="A32" s="40" t="s">
        <v>612</v>
      </c>
      <c r="B32" s="41" t="s">
        <v>135</v>
      </c>
      <c r="C32" s="815">
        <v>0.104</v>
      </c>
      <c r="D32" s="750">
        <v>0.113</v>
      </c>
      <c r="E32" s="760">
        <v>-0.9</v>
      </c>
      <c r="F32" s="54" t="s">
        <v>54</v>
      </c>
      <c r="I32" s="672"/>
      <c r="J32" s="712"/>
      <c r="K32" s="712"/>
      <c r="L32" s="712"/>
      <c r="M32" s="701"/>
      <c r="N32" s="701"/>
      <c r="O32" s="701"/>
      <c r="P32" s="701"/>
    </row>
    <row r="33" spans="1:16">
      <c r="A33" s="40" t="s">
        <v>613</v>
      </c>
      <c r="B33" s="41" t="s">
        <v>135</v>
      </c>
      <c r="C33" s="815">
        <v>0.11600000000000001</v>
      </c>
      <c r="D33" s="750">
        <v>0.13</v>
      </c>
      <c r="E33" s="760">
        <v>-1.4</v>
      </c>
      <c r="F33" s="54" t="s">
        <v>54</v>
      </c>
      <c r="I33" s="672"/>
      <c r="J33" s="712"/>
      <c r="K33" s="712"/>
      <c r="L33" s="712"/>
      <c r="M33" s="701"/>
      <c r="N33" s="701"/>
      <c r="O33" s="701"/>
      <c r="P33" s="701"/>
    </row>
    <row r="34" spans="1:16">
      <c r="A34" s="40" t="s">
        <v>690</v>
      </c>
      <c r="B34" s="41" t="s">
        <v>135</v>
      </c>
      <c r="C34" s="815">
        <v>6.4000000000000001E-2</v>
      </c>
      <c r="D34" s="750">
        <v>6.9000000000000006E-2</v>
      </c>
      <c r="E34" s="760">
        <v>-0.5</v>
      </c>
      <c r="F34" s="54" t="s">
        <v>54</v>
      </c>
      <c r="I34" s="672"/>
      <c r="J34" s="712"/>
      <c r="K34" s="712"/>
      <c r="L34" s="712"/>
      <c r="M34" s="701"/>
      <c r="N34" s="701"/>
      <c r="O34" s="701"/>
      <c r="P34" s="701"/>
    </row>
    <row r="35" spans="1:16">
      <c r="A35" s="1062" t="s">
        <v>154</v>
      </c>
      <c r="B35" s="1063" t="s">
        <v>155</v>
      </c>
      <c r="C35" s="1064">
        <v>2.33</v>
      </c>
      <c r="D35" s="1065">
        <v>2.15</v>
      </c>
      <c r="E35" s="796">
        <v>0.18000000000000016</v>
      </c>
      <c r="F35" s="127">
        <v>8.3720930232558222E-2</v>
      </c>
      <c r="I35" s="672"/>
      <c r="J35" s="712"/>
      <c r="K35" s="712"/>
      <c r="L35" s="712"/>
      <c r="M35" s="701"/>
      <c r="N35" s="701"/>
      <c r="O35" s="701"/>
      <c r="P35" s="701"/>
    </row>
    <row r="36" spans="1:16" ht="14.4" customHeight="1">
      <c r="A36" s="1030"/>
      <c r="B36" s="1029"/>
      <c r="C36" s="1068" t="s">
        <v>539</v>
      </c>
      <c r="D36" s="1069" t="s">
        <v>31</v>
      </c>
      <c r="E36" s="1029" t="s">
        <v>609</v>
      </c>
      <c r="F36" s="1029" t="s">
        <v>40</v>
      </c>
      <c r="I36" s="672"/>
      <c r="J36" s="712"/>
      <c r="K36" s="712"/>
      <c r="L36" s="712"/>
      <c r="M36" s="701"/>
      <c r="N36" s="701"/>
      <c r="O36" s="701"/>
      <c r="P36" s="701"/>
    </row>
    <row r="37" spans="1:16">
      <c r="A37" s="37" t="s">
        <v>156</v>
      </c>
      <c r="B37" s="38" t="s">
        <v>147</v>
      </c>
      <c r="C37" s="1066">
        <v>5366</v>
      </c>
      <c r="D37" s="1067">
        <v>5244.4</v>
      </c>
      <c r="E37" s="903">
        <v>121.60000000000036</v>
      </c>
      <c r="F37" s="906">
        <v>2.3186637174891382E-2</v>
      </c>
      <c r="I37" s="672"/>
      <c r="J37" s="712"/>
      <c r="K37" s="712"/>
      <c r="L37" s="712"/>
      <c r="M37" s="701"/>
      <c r="N37" s="701"/>
      <c r="O37" s="701"/>
      <c r="P37" s="701"/>
    </row>
    <row r="38" spans="1:16">
      <c r="A38" s="40" t="s">
        <v>72</v>
      </c>
      <c r="B38" s="41" t="s">
        <v>147</v>
      </c>
      <c r="C38" s="748">
        <v>2369.5</v>
      </c>
      <c r="D38" s="913">
        <v>2263.4</v>
      </c>
      <c r="E38" s="900">
        <v>106.09999999999991</v>
      </c>
      <c r="F38" s="906">
        <v>4.6876380666254262E-2</v>
      </c>
      <c r="I38" s="672"/>
      <c r="J38" s="712"/>
      <c r="K38" s="712"/>
      <c r="L38" s="712"/>
      <c r="M38" s="701"/>
      <c r="N38" s="701"/>
      <c r="O38" s="701"/>
      <c r="P38" s="701"/>
    </row>
    <row r="39" spans="1:16">
      <c r="A39" s="40" t="s">
        <v>183</v>
      </c>
      <c r="B39" s="41" t="s">
        <v>147</v>
      </c>
      <c r="C39" s="748">
        <v>1411</v>
      </c>
      <c r="D39" s="913">
        <v>1317.5</v>
      </c>
      <c r="E39" s="900">
        <v>93.5</v>
      </c>
      <c r="F39" s="906">
        <v>7.0967741935483872E-2</v>
      </c>
      <c r="I39" s="672"/>
      <c r="J39" s="712"/>
      <c r="K39" s="712"/>
      <c r="L39" s="712"/>
      <c r="M39" s="701"/>
      <c r="N39" s="701"/>
      <c r="O39" s="701"/>
      <c r="P39" s="701"/>
    </row>
    <row r="40" spans="1:16">
      <c r="A40" s="40" t="s">
        <v>184</v>
      </c>
      <c r="B40" s="41" t="s">
        <v>147</v>
      </c>
      <c r="C40" s="748">
        <v>113.7</v>
      </c>
      <c r="D40" s="913">
        <v>175.2</v>
      </c>
      <c r="E40" s="900">
        <v>-61.499999999999986</v>
      </c>
      <c r="F40" s="906">
        <v>-0.35102739726027393</v>
      </c>
      <c r="I40" s="672"/>
      <c r="J40" s="712"/>
      <c r="K40" s="712"/>
      <c r="L40" s="712"/>
      <c r="M40" s="701"/>
      <c r="N40" s="701"/>
      <c r="O40" s="701"/>
      <c r="P40" s="701"/>
    </row>
    <row r="41" spans="1:16">
      <c r="A41" s="40" t="s">
        <v>724</v>
      </c>
      <c r="B41" s="41" t="s">
        <v>135</v>
      </c>
      <c r="C41" s="815">
        <v>0.05</v>
      </c>
      <c r="D41" s="901">
        <v>6.9000000000000006E-2</v>
      </c>
      <c r="E41" s="902">
        <v>-1.9</v>
      </c>
      <c r="F41" s="906" t="s">
        <v>54</v>
      </c>
      <c r="I41" s="672"/>
      <c r="J41" s="712"/>
      <c r="K41" s="712"/>
      <c r="L41" s="712"/>
      <c r="M41" s="701"/>
      <c r="N41" s="701"/>
      <c r="O41" s="701"/>
      <c r="P41" s="701"/>
    </row>
    <row r="42" spans="1:16">
      <c r="A42" s="40" t="s">
        <v>157</v>
      </c>
      <c r="B42" s="41" t="s">
        <v>147</v>
      </c>
      <c r="C42" s="748">
        <v>3780.5</v>
      </c>
      <c r="D42" s="913">
        <v>3580.9</v>
      </c>
      <c r="E42" s="899">
        <v>199.59999999999991</v>
      </c>
      <c r="F42" s="906">
        <v>5.574017705046215E-2</v>
      </c>
      <c r="H42" s="908"/>
      <c r="I42" s="909"/>
      <c r="J42" s="910"/>
      <c r="K42" s="712"/>
      <c r="L42" s="712"/>
      <c r="M42" s="701"/>
      <c r="N42" s="701"/>
      <c r="O42" s="701"/>
      <c r="P42" s="701"/>
    </row>
    <row r="43" spans="1:16">
      <c r="A43" s="40" t="s">
        <v>727</v>
      </c>
      <c r="B43" s="41" t="s">
        <v>158</v>
      </c>
      <c r="C43" s="752">
        <v>0.44</v>
      </c>
      <c r="D43" s="914">
        <v>0.432</v>
      </c>
      <c r="E43" s="916">
        <v>8.0000000000000071E-3</v>
      </c>
      <c r="F43" s="906">
        <v>1.8518518518518535E-2</v>
      </c>
      <c r="H43" s="904"/>
      <c r="I43" s="911"/>
      <c r="J43" s="910"/>
      <c r="K43" s="712"/>
      <c r="L43" s="712"/>
      <c r="M43" s="701"/>
      <c r="N43" s="701"/>
      <c r="O43" s="701"/>
      <c r="P43" s="701"/>
    </row>
    <row r="44" spans="1:16">
      <c r="A44" s="40" t="s">
        <v>186</v>
      </c>
      <c r="B44" s="41" t="s">
        <v>158</v>
      </c>
      <c r="C44" s="752">
        <v>2.5099999999999998</v>
      </c>
      <c r="D44" s="914">
        <v>2.6</v>
      </c>
      <c r="E44" s="916">
        <v>-9.0000000000000302E-2</v>
      </c>
      <c r="F44" s="906">
        <v>-3.4615384615384728E-2</v>
      </c>
      <c r="I44" s="672"/>
      <c r="J44" s="712"/>
      <c r="K44" s="712"/>
      <c r="L44" s="712"/>
      <c r="M44" s="701"/>
      <c r="N44" s="701"/>
      <c r="O44" s="701"/>
      <c r="P44" s="701"/>
    </row>
    <row r="45" spans="1:16">
      <c r="A45" s="40" t="s">
        <v>187</v>
      </c>
      <c r="B45" s="41" t="s">
        <v>158</v>
      </c>
      <c r="C45" s="752">
        <v>2.71</v>
      </c>
      <c r="D45" s="914">
        <v>2.72</v>
      </c>
      <c r="E45" s="916">
        <v>-1.0000000000000231E-2</v>
      </c>
      <c r="F45" s="906">
        <v>-3.6764705882353786E-3</v>
      </c>
      <c r="I45" s="672"/>
      <c r="J45" s="712"/>
      <c r="K45" s="712"/>
      <c r="L45" s="712"/>
      <c r="M45" s="701"/>
      <c r="N45" s="701"/>
      <c r="O45" s="701"/>
      <c r="P45" s="701"/>
    </row>
    <row r="46" spans="1:16">
      <c r="A46" s="40" t="s">
        <v>726</v>
      </c>
      <c r="B46" s="41" t="s">
        <v>158</v>
      </c>
      <c r="C46" s="752">
        <v>0.71</v>
      </c>
      <c r="D46" s="914">
        <v>0.72</v>
      </c>
      <c r="E46" s="916">
        <v>-1.0000000000000009E-2</v>
      </c>
      <c r="F46" s="906">
        <v>-1.3888888888888902E-2</v>
      </c>
      <c r="I46" s="672"/>
      <c r="J46" s="712"/>
      <c r="K46" s="712"/>
      <c r="L46" s="712"/>
      <c r="M46" s="701"/>
      <c r="N46" s="701"/>
      <c r="O46" s="701"/>
      <c r="P46" s="701"/>
    </row>
    <row r="47" spans="1:16">
      <c r="A47" s="40" t="s">
        <v>662</v>
      </c>
      <c r="B47" s="41" t="s">
        <v>135</v>
      </c>
      <c r="C47" s="815">
        <v>0.32</v>
      </c>
      <c r="D47" s="901">
        <v>0.29399999999999998</v>
      </c>
      <c r="E47" s="902">
        <v>2.6</v>
      </c>
      <c r="F47" s="906" t="s">
        <v>54</v>
      </c>
      <c r="H47" s="672"/>
      <c r="I47" s="672"/>
      <c r="J47" s="712"/>
      <c r="K47" s="712"/>
      <c r="L47" s="712"/>
      <c r="M47" s="701"/>
      <c r="N47" s="701"/>
      <c r="O47" s="701"/>
      <c r="P47" s="701"/>
    </row>
    <row r="48" spans="1:16">
      <c r="A48" s="40" t="s">
        <v>725</v>
      </c>
      <c r="B48" s="41" t="s">
        <v>158</v>
      </c>
      <c r="C48" s="752">
        <v>1.37</v>
      </c>
      <c r="D48" s="914">
        <v>1.55</v>
      </c>
      <c r="E48" s="916">
        <v>-0.17999999999999994</v>
      </c>
      <c r="F48" s="906">
        <v>-0.11612903225806448</v>
      </c>
      <c r="H48" s="672"/>
      <c r="I48" s="672"/>
      <c r="J48" s="712"/>
      <c r="K48" s="712"/>
      <c r="L48" s="712"/>
      <c r="M48" s="701"/>
      <c r="N48" s="701"/>
      <c r="O48" s="701"/>
      <c r="P48" s="701"/>
    </row>
    <row r="49" spans="1:16">
      <c r="A49" s="896" t="s">
        <v>728</v>
      </c>
      <c r="B49" s="897" t="s">
        <v>158</v>
      </c>
      <c r="C49" s="898">
        <v>0.44</v>
      </c>
      <c r="D49" s="915">
        <v>0.48</v>
      </c>
      <c r="E49" s="917">
        <v>-3.999999999999998E-2</v>
      </c>
      <c r="F49" s="907">
        <v>-8.3333333333333301E-2</v>
      </c>
      <c r="J49" s="706"/>
      <c r="K49" s="706"/>
      <c r="L49" s="706"/>
      <c r="M49" s="701"/>
      <c r="N49" s="701"/>
      <c r="O49" s="701"/>
      <c r="P49" s="701"/>
    </row>
    <row r="50" spans="1:16">
      <c r="F50" s="904"/>
    </row>
    <row r="51" spans="1:16">
      <c r="E51" s="905"/>
      <c r="F51" s="903"/>
    </row>
    <row r="52" spans="1:16">
      <c r="A52" s="36" t="s">
        <v>102</v>
      </c>
      <c r="E52" s="904"/>
      <c r="F52" s="904"/>
    </row>
    <row r="55" spans="1:16">
      <c r="N55" s="710"/>
      <c r="O55" s="710"/>
      <c r="P55" s="710"/>
    </row>
    <row r="56" spans="1:16">
      <c r="N56" s="710"/>
      <c r="O56" s="710"/>
      <c r="P56" s="710"/>
    </row>
    <row r="57" spans="1:16">
      <c r="N57" s="710"/>
      <c r="O57" s="710"/>
      <c r="P57" s="710"/>
    </row>
    <row r="58" spans="1:16">
      <c r="N58" s="710"/>
      <c r="O58" s="710"/>
      <c r="P58" s="710"/>
    </row>
    <row r="59" spans="1:16">
      <c r="N59" s="710"/>
      <c r="O59" s="710"/>
      <c r="P59" s="710"/>
    </row>
    <row r="60" spans="1:16">
      <c r="N60" s="710"/>
      <c r="O60" s="710"/>
      <c r="P60" s="710"/>
    </row>
    <row r="61" spans="1:16">
      <c r="N61" s="710"/>
      <c r="O61" s="710"/>
      <c r="P61" s="710"/>
    </row>
    <row r="62" spans="1:16">
      <c r="N62" s="710"/>
      <c r="O62" s="710"/>
      <c r="P62" s="710"/>
    </row>
    <row r="63" spans="1:16">
      <c r="N63" s="710"/>
      <c r="O63" s="710"/>
      <c r="P63" s="710"/>
    </row>
    <row r="64" spans="1:16">
      <c r="N64" s="710"/>
      <c r="O64" s="710"/>
      <c r="P64" s="710"/>
    </row>
    <row r="65" spans="14:16">
      <c r="N65" s="710"/>
      <c r="O65" s="710"/>
      <c r="P65" s="710"/>
    </row>
    <row r="66" spans="14:16">
      <c r="N66" s="710"/>
      <c r="O66" s="710"/>
      <c r="P66" s="710"/>
    </row>
    <row r="67" spans="14:16">
      <c r="N67" s="710"/>
      <c r="O67" s="710"/>
      <c r="P67" s="710"/>
    </row>
    <row r="68" spans="14:16">
      <c r="N68" s="710"/>
      <c r="O68" s="710"/>
      <c r="P68" s="710"/>
    </row>
    <row r="69" spans="14:16">
      <c r="N69" s="710"/>
      <c r="O69" s="710"/>
      <c r="P69" s="710"/>
    </row>
    <row r="70" spans="14:16">
      <c r="N70" s="710"/>
      <c r="O70" s="710"/>
      <c r="P70" s="710"/>
    </row>
    <row r="71" spans="14:16">
      <c r="N71" s="710"/>
      <c r="O71" s="710"/>
      <c r="P71" s="710"/>
    </row>
    <row r="72" spans="14:16">
      <c r="N72" s="710"/>
      <c r="O72" s="710"/>
      <c r="P72" s="710"/>
    </row>
    <row r="73" spans="14:16">
      <c r="N73" s="710"/>
      <c r="O73" s="710"/>
      <c r="P73" s="710"/>
    </row>
    <row r="74" spans="14:16">
      <c r="N74" s="710"/>
      <c r="O74" s="710"/>
      <c r="P74" s="710"/>
    </row>
    <row r="75" spans="14:16">
      <c r="N75" s="710"/>
      <c r="O75" s="710"/>
      <c r="P75" s="710"/>
    </row>
    <row r="76" spans="14:16">
      <c r="N76" s="710"/>
      <c r="O76" s="710"/>
      <c r="P76" s="710"/>
    </row>
    <row r="77" spans="14:16">
      <c r="N77" s="710"/>
      <c r="O77" s="710"/>
      <c r="P77" s="710"/>
    </row>
    <row r="78" spans="14:16">
      <c r="N78" s="710"/>
      <c r="O78" s="710"/>
      <c r="P78" s="710"/>
    </row>
    <row r="79" spans="14:16">
      <c r="N79" s="710"/>
      <c r="O79" s="710"/>
      <c r="P79" s="710"/>
    </row>
    <row r="80" spans="14:16">
      <c r="N80" s="710"/>
      <c r="O80" s="710"/>
      <c r="P80" s="710"/>
    </row>
    <row r="82" spans="14:16">
      <c r="N82" s="701"/>
      <c r="O82" s="701"/>
      <c r="P82" s="701"/>
    </row>
    <row r="83" spans="14:16">
      <c r="N83" s="701"/>
      <c r="O83" s="701"/>
      <c r="P83" s="701"/>
    </row>
    <row r="84" spans="14:16">
      <c r="N84" s="701"/>
      <c r="O84" s="701"/>
      <c r="P84" s="701"/>
    </row>
    <row r="85" spans="14:16">
      <c r="N85" s="701"/>
      <c r="O85" s="701"/>
      <c r="P85" s="701"/>
    </row>
    <row r="86" spans="14:16">
      <c r="N86" s="701"/>
      <c r="O86" s="701"/>
      <c r="P86" s="701"/>
    </row>
    <row r="87" spans="14:16">
      <c r="N87" s="701"/>
      <c r="O87" s="701"/>
      <c r="P87" s="701"/>
    </row>
    <row r="88" spans="14:16">
      <c r="N88" s="701"/>
      <c r="O88" s="701"/>
      <c r="P88" s="701"/>
    </row>
    <row r="89" spans="14:16">
      <c r="N89" s="701"/>
      <c r="O89" s="701"/>
      <c r="P89" s="701"/>
    </row>
    <row r="90" spans="14:16">
      <c r="N90" s="701"/>
      <c r="O90" s="701"/>
      <c r="P90" s="701"/>
    </row>
    <row r="91" spans="14:16">
      <c r="N91" s="701"/>
      <c r="O91" s="701"/>
      <c r="P91" s="701"/>
    </row>
    <row r="92" spans="14:16">
      <c r="N92" s="701"/>
      <c r="O92" s="701"/>
      <c r="P92" s="701"/>
    </row>
    <row r="93" spans="14:16">
      <c r="N93" s="701"/>
      <c r="O93" s="701"/>
      <c r="P93" s="701"/>
    </row>
    <row r="94" spans="14:16">
      <c r="N94" s="701"/>
      <c r="O94" s="701"/>
      <c r="P94" s="701"/>
    </row>
    <row r="95" spans="14:16">
      <c r="N95" s="701"/>
      <c r="O95" s="701"/>
      <c r="P95" s="701"/>
    </row>
    <row r="96" spans="14:16">
      <c r="N96" s="701"/>
      <c r="O96" s="701"/>
      <c r="P96" s="701"/>
    </row>
    <row r="97" spans="14:16">
      <c r="N97" s="701"/>
      <c r="O97" s="701"/>
      <c r="P97" s="701"/>
    </row>
    <row r="98" spans="14:16">
      <c r="N98" s="701"/>
      <c r="O98" s="701"/>
      <c r="P98" s="701"/>
    </row>
    <row r="99" spans="14:16">
      <c r="N99" s="701"/>
      <c r="O99" s="701"/>
      <c r="P99" s="701"/>
    </row>
    <row r="100" spans="14:16">
      <c r="N100" s="701"/>
      <c r="O100" s="701"/>
      <c r="P100" s="701"/>
    </row>
    <row r="101" spans="14:16">
      <c r="N101" s="701"/>
      <c r="O101" s="701"/>
      <c r="P101" s="701"/>
    </row>
    <row r="102" spans="14:16">
      <c r="N102" s="701"/>
      <c r="O102" s="701"/>
      <c r="P102" s="701"/>
    </row>
    <row r="103" spans="14:16">
      <c r="N103" s="701"/>
      <c r="O103" s="701"/>
      <c r="P103" s="701"/>
    </row>
    <row r="104" spans="14:16">
      <c r="N104" s="701"/>
      <c r="O104" s="701"/>
      <c r="P104" s="701"/>
    </row>
    <row r="105" spans="14:16">
      <c r="N105" s="701"/>
      <c r="O105" s="701"/>
      <c r="P105" s="701"/>
    </row>
    <row r="106" spans="14:16">
      <c r="N106" s="701"/>
      <c r="O106" s="701"/>
      <c r="P106" s="701"/>
    </row>
    <row r="107" spans="14:16">
      <c r="N107" s="701"/>
      <c r="O107" s="701"/>
      <c r="P107" s="701"/>
    </row>
    <row r="108" spans="14:16">
      <c r="N108" s="701"/>
      <c r="O108" s="701"/>
      <c r="P108" s="701"/>
    </row>
    <row r="109" spans="14:16">
      <c r="N109" s="701"/>
      <c r="O109" s="701"/>
      <c r="P109" s="701"/>
    </row>
    <row r="110" spans="14:16">
      <c r="N110" s="701"/>
      <c r="O110" s="701"/>
      <c r="P110" s="701"/>
    </row>
    <row r="111" spans="14:16">
      <c r="N111" s="701"/>
      <c r="O111" s="701"/>
      <c r="P111" s="701"/>
    </row>
    <row r="112" spans="14:16">
      <c r="N112" s="701"/>
      <c r="O112" s="701"/>
      <c r="P112" s="701"/>
    </row>
    <row r="113" spans="14:16">
      <c r="N113" s="701"/>
      <c r="O113" s="701"/>
      <c r="P113" s="701"/>
    </row>
    <row r="114" spans="14:16">
      <c r="N114" s="701"/>
      <c r="O114" s="701"/>
      <c r="P114" s="701"/>
    </row>
    <row r="115" spans="14:16">
      <c r="N115" s="701"/>
      <c r="O115" s="701"/>
      <c r="P115" s="701"/>
    </row>
    <row r="116" spans="14:16">
      <c r="N116" s="701"/>
      <c r="O116" s="701"/>
      <c r="P116" s="701"/>
    </row>
    <row r="117" spans="14:16">
      <c r="N117" s="701"/>
      <c r="O117" s="701"/>
      <c r="P117" s="701"/>
    </row>
    <row r="118" spans="14:16">
      <c r="N118" s="701"/>
      <c r="O118" s="701"/>
      <c r="P118" s="701"/>
    </row>
    <row r="119" spans="14:16">
      <c r="N119" s="701"/>
      <c r="O119" s="701"/>
      <c r="P119" s="701"/>
    </row>
    <row r="120" spans="14:16">
      <c r="N120" s="701"/>
      <c r="O120" s="701"/>
      <c r="P120" s="701"/>
    </row>
    <row r="121" spans="14:16">
      <c r="N121" s="701"/>
      <c r="O121" s="701"/>
      <c r="P121" s="701"/>
    </row>
    <row r="122" spans="14:16">
      <c r="N122" s="701"/>
      <c r="O122" s="701"/>
      <c r="P122" s="701"/>
    </row>
    <row r="123" spans="14:16">
      <c r="N123" s="701"/>
      <c r="O123" s="701"/>
      <c r="P123" s="701"/>
    </row>
    <row r="124" spans="14:16">
      <c r="N124" s="701"/>
      <c r="O124" s="701"/>
      <c r="P124" s="701"/>
    </row>
  </sheetData>
  <mergeCells count="2">
    <mergeCell ref="A2:C2"/>
    <mergeCell ref="A4:D4"/>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3CBAB-0526-4632-80F7-D0997CDA5235}">
  <dimension ref="A1:S135"/>
  <sheetViews>
    <sheetView zoomScaleNormal="100" workbookViewId="0"/>
  </sheetViews>
  <sheetFormatPr defaultColWidth="9.109375" defaultRowHeight="14.4"/>
  <cols>
    <col min="1" max="1" width="55.5546875" style="188" customWidth="1"/>
    <col min="2" max="6" width="13.33203125" style="188" customWidth="1"/>
    <col min="7" max="16384" width="9.109375" style="188"/>
  </cols>
  <sheetData>
    <row r="1" spans="1:19" ht="39.6" customHeight="1">
      <c r="A1" s="73" t="s">
        <v>11</v>
      </c>
      <c r="B1" s="81"/>
      <c r="C1" s="81"/>
      <c r="D1" s="73"/>
      <c r="E1" s="81"/>
      <c r="F1" s="81"/>
    </row>
    <row r="2" spans="1:19" ht="39.9" customHeight="1" thickBot="1">
      <c r="A2" s="1118" t="s">
        <v>700</v>
      </c>
      <c r="B2" s="1118"/>
      <c r="C2" s="1118"/>
      <c r="D2" s="1117"/>
      <c r="E2" s="1117"/>
      <c r="F2" s="1117"/>
      <c r="G2" s="3"/>
    </row>
    <row r="3" spans="1:19">
      <c r="A3" s="987"/>
    </row>
    <row r="4" spans="1:19">
      <c r="A4" s="582" t="s">
        <v>146</v>
      </c>
      <c r="B4" s="697"/>
      <c r="C4" s="697"/>
      <c r="D4" s="697"/>
    </row>
    <row r="5" spans="1:19" s="904" customFormat="1" ht="14.85" customHeight="1">
      <c r="A5" s="1031"/>
      <c r="B5" s="1028"/>
      <c r="C5" s="1028" t="s">
        <v>455</v>
      </c>
      <c r="D5" s="1028" t="s">
        <v>162</v>
      </c>
      <c r="E5" s="1032" t="s">
        <v>32</v>
      </c>
      <c r="F5" s="1032" t="s">
        <v>197</v>
      </c>
    </row>
    <row r="6" spans="1:19">
      <c r="A6" s="37" t="s">
        <v>16</v>
      </c>
      <c r="B6" s="38" t="s">
        <v>147</v>
      </c>
      <c r="C6" s="1066">
        <v>438.8</v>
      </c>
      <c r="D6" s="1076">
        <v>442.1</v>
      </c>
      <c r="E6" s="1077">
        <v>-3.3000000000000114</v>
      </c>
      <c r="F6" s="463">
        <v>-7.4643745758878333E-3</v>
      </c>
      <c r="K6" s="672"/>
      <c r="L6" s="672"/>
      <c r="P6" s="701"/>
      <c r="Q6" s="701"/>
      <c r="R6" s="701"/>
      <c r="S6" s="701"/>
    </row>
    <row r="7" spans="1:19">
      <c r="A7" s="40" t="s">
        <v>22</v>
      </c>
      <c r="B7" s="41" t="s">
        <v>147</v>
      </c>
      <c r="C7" s="748">
        <v>108</v>
      </c>
      <c r="D7" s="985">
        <v>103.6</v>
      </c>
      <c r="E7" s="984">
        <v>4.4000000000000057</v>
      </c>
      <c r="F7" s="965">
        <v>4.2471042471042525E-2</v>
      </c>
      <c r="K7" s="672"/>
      <c r="L7" s="672"/>
      <c r="P7" s="701"/>
      <c r="Q7" s="701"/>
      <c r="R7" s="701"/>
      <c r="S7" s="701"/>
    </row>
    <row r="8" spans="1:19">
      <c r="A8" s="40" t="s">
        <v>171</v>
      </c>
      <c r="B8" s="41" t="s">
        <v>135</v>
      </c>
      <c r="C8" s="749">
        <v>0.245</v>
      </c>
      <c r="D8" s="750">
        <v>0.20699999999999999</v>
      </c>
      <c r="E8" s="986" t="s">
        <v>722</v>
      </c>
      <c r="F8" s="965" t="s">
        <v>54</v>
      </c>
      <c r="K8" s="672"/>
      <c r="L8" s="672"/>
      <c r="P8" s="701"/>
      <c r="Q8" s="701"/>
      <c r="R8" s="701"/>
      <c r="S8" s="701"/>
    </row>
    <row r="9" spans="1:19">
      <c r="A9" s="40" t="s">
        <v>91</v>
      </c>
      <c r="B9" s="41" t="s">
        <v>147</v>
      </c>
      <c r="C9" s="748">
        <v>105.3</v>
      </c>
      <c r="D9" s="985">
        <v>44.6</v>
      </c>
      <c r="E9" s="984">
        <v>60.699999999999996</v>
      </c>
      <c r="F9" s="965">
        <v>1.3609865470852016</v>
      </c>
      <c r="H9" s="712"/>
      <c r="L9" s="672"/>
      <c r="M9" s="712"/>
      <c r="N9" s="712"/>
      <c r="O9" s="712"/>
      <c r="P9" s="701"/>
      <c r="Q9" s="701"/>
      <c r="R9" s="701"/>
      <c r="S9" s="701"/>
    </row>
    <row r="10" spans="1:19">
      <c r="A10" s="40" t="s">
        <v>42</v>
      </c>
      <c r="B10" s="41" t="s">
        <v>147</v>
      </c>
      <c r="C10" s="748">
        <v>63.2</v>
      </c>
      <c r="D10" s="985">
        <v>67.099999999999994</v>
      </c>
      <c r="E10" s="984">
        <v>-3.8999999999999915</v>
      </c>
      <c r="F10" s="965">
        <v>-5.8122205663189146E-2</v>
      </c>
      <c r="H10" s="712"/>
      <c r="K10" s="672"/>
      <c r="L10" s="672"/>
      <c r="M10" s="712"/>
      <c r="N10" s="712"/>
      <c r="O10" s="712"/>
      <c r="P10" s="701"/>
      <c r="Q10" s="701"/>
      <c r="R10" s="701"/>
      <c r="S10" s="701"/>
    </row>
    <row r="11" spans="1:19">
      <c r="A11" s="40" t="s">
        <v>24</v>
      </c>
      <c r="B11" s="41" t="s">
        <v>147</v>
      </c>
      <c r="C11" s="748">
        <v>60.4</v>
      </c>
      <c r="D11" s="985">
        <v>8.1999999999999993</v>
      </c>
      <c r="E11" s="984">
        <v>52.2</v>
      </c>
      <c r="F11" s="965" t="s">
        <v>54</v>
      </c>
      <c r="H11" s="712"/>
      <c r="J11" s="672"/>
      <c r="M11" s="712"/>
      <c r="N11" s="712"/>
      <c r="O11" s="712"/>
      <c r="P11" s="701"/>
      <c r="Q11" s="701"/>
      <c r="R11" s="701"/>
      <c r="S11" s="701"/>
    </row>
    <row r="12" spans="1:19">
      <c r="A12" s="40" t="s">
        <v>172</v>
      </c>
      <c r="B12" s="41" t="s">
        <v>147</v>
      </c>
      <c r="C12" s="748">
        <v>52</v>
      </c>
      <c r="D12" s="985">
        <v>61.4</v>
      </c>
      <c r="E12" s="984">
        <v>-9.3999999999999986</v>
      </c>
      <c r="F12" s="965">
        <v>-0.1530944625407166</v>
      </c>
      <c r="H12" s="712"/>
      <c r="L12" s="672"/>
      <c r="M12" s="712"/>
      <c r="N12" s="712"/>
      <c r="O12" s="712"/>
      <c r="P12" s="701"/>
      <c r="Q12" s="701"/>
      <c r="R12" s="701"/>
      <c r="S12" s="701"/>
    </row>
    <row r="13" spans="1:19">
      <c r="A13" s="40" t="s">
        <v>27</v>
      </c>
      <c r="B13" s="41" t="s">
        <v>147</v>
      </c>
      <c r="C13" s="748">
        <v>49.7</v>
      </c>
      <c r="D13" s="985">
        <v>28.6</v>
      </c>
      <c r="E13" s="984">
        <v>21.1</v>
      </c>
      <c r="F13" s="965">
        <v>0.73776223776223782</v>
      </c>
      <c r="H13" s="712"/>
      <c r="K13" s="672"/>
      <c r="L13" s="672"/>
      <c r="M13" s="712"/>
      <c r="N13" s="712"/>
      <c r="O13" s="712"/>
      <c r="P13" s="701"/>
      <c r="Q13" s="701"/>
      <c r="R13" s="701"/>
      <c r="S13" s="701"/>
    </row>
    <row r="14" spans="1:19">
      <c r="A14" s="40" t="s">
        <v>173</v>
      </c>
      <c r="B14" s="41" t="s">
        <v>147</v>
      </c>
      <c r="C14" s="748">
        <v>212.8</v>
      </c>
      <c r="D14" s="985">
        <v>281.8</v>
      </c>
      <c r="E14" s="984">
        <v>-69</v>
      </c>
      <c r="F14" s="965">
        <v>-0.24485450674237047</v>
      </c>
      <c r="H14" s="712"/>
      <c r="I14" s="706"/>
      <c r="L14" s="672"/>
      <c r="M14" s="712"/>
      <c r="N14" s="712"/>
      <c r="O14" s="712"/>
      <c r="P14" s="701"/>
      <c r="Q14" s="701"/>
      <c r="R14" s="701"/>
      <c r="S14" s="701"/>
    </row>
    <row r="15" spans="1:19">
      <c r="A15" s="40" t="s">
        <v>94</v>
      </c>
      <c r="B15" s="41" t="s">
        <v>147</v>
      </c>
      <c r="C15" s="748">
        <v>55.9</v>
      </c>
      <c r="D15" s="985">
        <v>-23.7</v>
      </c>
      <c r="E15" s="984">
        <v>79.599999999999994</v>
      </c>
      <c r="F15" s="965" t="s">
        <v>54</v>
      </c>
      <c r="H15" s="712"/>
      <c r="I15" s="706"/>
      <c r="K15" s="672"/>
      <c r="L15" s="672"/>
      <c r="M15" s="712"/>
      <c r="N15" s="712"/>
      <c r="O15" s="712"/>
      <c r="P15" s="701"/>
      <c r="Q15" s="701"/>
      <c r="R15" s="701"/>
      <c r="S15" s="701"/>
    </row>
    <row r="16" spans="1:19">
      <c r="A16" s="40" t="s">
        <v>100</v>
      </c>
      <c r="B16" s="41" t="s">
        <v>147</v>
      </c>
      <c r="C16" s="748">
        <v>-110</v>
      </c>
      <c r="D16" s="985">
        <v>-157.80000000000001</v>
      </c>
      <c r="E16" s="984">
        <v>47.800000000000011</v>
      </c>
      <c r="F16" s="965">
        <v>-0.30291508238276305</v>
      </c>
      <c r="H16" s="712"/>
      <c r="I16" s="706"/>
      <c r="K16" s="672"/>
      <c r="L16" s="672"/>
      <c r="M16" s="712"/>
      <c r="N16" s="712"/>
      <c r="O16" s="712"/>
      <c r="P16" s="701"/>
      <c r="Q16" s="701"/>
      <c r="R16" s="701"/>
      <c r="S16" s="701"/>
    </row>
    <row r="17" spans="1:19">
      <c r="H17" s="706"/>
      <c r="I17" s="706"/>
      <c r="M17" s="706"/>
      <c r="N17" s="706"/>
      <c r="O17" s="706"/>
      <c r="P17" s="701"/>
      <c r="Q17" s="701"/>
      <c r="R17" s="701"/>
      <c r="S17" s="701"/>
    </row>
    <row r="18" spans="1:19">
      <c r="A18" s="983"/>
      <c r="B18" s="982"/>
    </row>
    <row r="19" spans="1:19">
      <c r="A19" s="981"/>
      <c r="B19" s="981"/>
      <c r="C19" s="981"/>
      <c r="D19" s="981"/>
    </row>
    <row r="20" spans="1:19">
      <c r="A20" s="582" t="s">
        <v>118</v>
      </c>
      <c r="B20" s="980"/>
      <c r="C20" s="980"/>
      <c r="D20" s="980"/>
    </row>
    <row r="21" spans="1:19" s="904" customFormat="1" ht="14.85" customHeight="1">
      <c r="A21" s="1031"/>
      <c r="B21" s="1028"/>
      <c r="C21" s="1028" t="s">
        <v>539</v>
      </c>
      <c r="D21" s="1039" t="s">
        <v>30</v>
      </c>
      <c r="E21" s="1032" t="s">
        <v>32</v>
      </c>
      <c r="F21" s="1032" t="s">
        <v>197</v>
      </c>
    </row>
    <row r="22" spans="1:19">
      <c r="A22" s="74" t="s">
        <v>119</v>
      </c>
      <c r="B22" s="1078"/>
      <c r="C22" s="1079"/>
      <c r="D22" s="978"/>
      <c r="E22" s="977"/>
      <c r="F22" s="463"/>
    </row>
    <row r="23" spans="1:19">
      <c r="A23" s="65" t="s">
        <v>667</v>
      </c>
      <c r="B23" s="75" t="s">
        <v>121</v>
      </c>
      <c r="C23" s="996">
        <v>7.7</v>
      </c>
      <c r="D23" s="972">
        <v>7.4</v>
      </c>
      <c r="E23" s="971">
        <v>0.3</v>
      </c>
      <c r="F23" s="965">
        <v>4.2999999999999997E-2</v>
      </c>
    </row>
    <row r="24" spans="1:19">
      <c r="A24" s="66" t="s">
        <v>122</v>
      </c>
      <c r="B24" s="75" t="s">
        <v>121</v>
      </c>
      <c r="C24" s="996">
        <v>2.9</v>
      </c>
      <c r="D24" s="973">
        <v>2.9</v>
      </c>
      <c r="E24" s="994" t="s">
        <v>280</v>
      </c>
      <c r="F24" s="965">
        <v>-1E-3</v>
      </c>
      <c r="L24" s="979"/>
      <c r="P24" s="710"/>
      <c r="Q24" s="710"/>
      <c r="R24" s="710"/>
      <c r="S24" s="710"/>
    </row>
    <row r="25" spans="1:19">
      <c r="A25" s="223" t="s">
        <v>124</v>
      </c>
      <c r="B25" s="75" t="s">
        <v>121</v>
      </c>
      <c r="C25" s="996">
        <v>1.4</v>
      </c>
      <c r="D25" s="972">
        <v>1.4</v>
      </c>
      <c r="E25" s="995">
        <v>0</v>
      </c>
      <c r="F25" s="965">
        <v>1.4999999999999999E-2</v>
      </c>
      <c r="K25" s="672"/>
      <c r="L25" s="672"/>
      <c r="P25" s="710"/>
      <c r="Q25" s="710"/>
      <c r="R25" s="710"/>
      <c r="S25" s="710"/>
    </row>
    <row r="26" spans="1:19">
      <c r="A26" s="215" t="s">
        <v>125</v>
      </c>
      <c r="B26" s="75" t="s">
        <v>121</v>
      </c>
      <c r="C26" s="996">
        <v>0.8</v>
      </c>
      <c r="D26" s="972">
        <v>0.9</v>
      </c>
      <c r="E26" s="994" t="s">
        <v>280</v>
      </c>
      <c r="F26" s="965">
        <v>-2.7E-2</v>
      </c>
      <c r="H26" s="672"/>
      <c r="L26" s="672"/>
      <c r="O26" s="672"/>
      <c r="P26" s="710"/>
      <c r="Q26" s="710"/>
      <c r="R26" s="710"/>
      <c r="S26" s="710"/>
    </row>
    <row r="27" spans="1:19">
      <c r="A27" s="215" t="s">
        <v>126</v>
      </c>
      <c r="B27" s="75" t="s">
        <v>121</v>
      </c>
      <c r="C27" s="996">
        <v>0.7</v>
      </c>
      <c r="D27" s="978">
        <v>0.7</v>
      </c>
      <c r="E27" s="977" t="s">
        <v>107</v>
      </c>
      <c r="F27" s="965" t="s">
        <v>123</v>
      </c>
      <c r="H27" s="672"/>
      <c r="L27" s="672"/>
      <c r="O27" s="672"/>
      <c r="P27" s="710"/>
      <c r="Q27" s="710"/>
      <c r="R27" s="710"/>
      <c r="S27" s="710"/>
    </row>
    <row r="28" spans="1:19">
      <c r="A28" s="584" t="s">
        <v>127</v>
      </c>
      <c r="B28" s="75" t="s">
        <v>121</v>
      </c>
      <c r="C28" s="996">
        <v>0.9</v>
      </c>
      <c r="D28" s="973">
        <v>0.7</v>
      </c>
      <c r="E28" s="976">
        <v>0.3</v>
      </c>
      <c r="F28" s="965">
        <v>0.36499999999999999</v>
      </c>
      <c r="H28" s="672"/>
      <c r="L28" s="672"/>
      <c r="O28" s="672"/>
      <c r="P28" s="710"/>
      <c r="Q28" s="710"/>
      <c r="R28" s="710"/>
      <c r="S28" s="710"/>
    </row>
    <row r="29" spans="1:19">
      <c r="A29" s="475" t="s">
        <v>190</v>
      </c>
      <c r="B29" s="476" t="s">
        <v>121</v>
      </c>
      <c r="C29" s="997">
        <v>3.8</v>
      </c>
      <c r="D29" s="975">
        <v>3.8</v>
      </c>
      <c r="E29" s="974">
        <v>0.1</v>
      </c>
      <c r="F29" s="478">
        <v>1.7000000000000001E-2</v>
      </c>
      <c r="H29" s="672"/>
      <c r="L29" s="672"/>
      <c r="O29" s="672"/>
      <c r="P29" s="710"/>
      <c r="Q29" s="710"/>
      <c r="R29" s="710"/>
      <c r="S29" s="710"/>
    </row>
    <row r="30" spans="1:19">
      <c r="A30" s="74" t="s">
        <v>129</v>
      </c>
      <c r="B30" s="59"/>
      <c r="C30" s="998"/>
      <c r="D30" s="465"/>
      <c r="E30" s="466"/>
      <c r="F30" s="463"/>
      <c r="H30" s="672"/>
      <c r="L30" s="672"/>
      <c r="O30" s="672"/>
      <c r="P30" s="710"/>
      <c r="Q30" s="710"/>
      <c r="R30" s="710"/>
      <c r="S30" s="710"/>
    </row>
    <row r="31" spans="1:19">
      <c r="A31" s="66" t="s">
        <v>130</v>
      </c>
      <c r="B31" s="75" t="s">
        <v>121</v>
      </c>
      <c r="C31" s="996">
        <v>0.4</v>
      </c>
      <c r="D31" s="973">
        <v>0.3</v>
      </c>
      <c r="E31" s="995">
        <v>0</v>
      </c>
      <c r="F31" s="965">
        <v>3.0000000000000001E-3</v>
      </c>
      <c r="H31" s="672"/>
      <c r="L31" s="672"/>
      <c r="O31" s="672"/>
      <c r="P31" s="710"/>
      <c r="Q31" s="710"/>
      <c r="R31" s="710"/>
      <c r="S31" s="710"/>
    </row>
    <row r="32" spans="1:19">
      <c r="A32" s="223" t="s">
        <v>124</v>
      </c>
      <c r="B32" s="77" t="s">
        <v>121</v>
      </c>
      <c r="C32" s="996">
        <v>0.4</v>
      </c>
      <c r="D32" s="972">
        <v>0.3</v>
      </c>
      <c r="E32" s="995">
        <v>0</v>
      </c>
      <c r="F32" s="965">
        <v>6.4000000000000001E-2</v>
      </c>
      <c r="H32" s="672"/>
      <c r="L32" s="672"/>
      <c r="O32" s="672"/>
      <c r="P32" s="710"/>
      <c r="Q32" s="710"/>
      <c r="R32" s="710"/>
      <c r="S32" s="710"/>
    </row>
    <row r="33" spans="1:19">
      <c r="A33" s="1070" t="s">
        <v>125</v>
      </c>
      <c r="B33" s="1071" t="s">
        <v>121</v>
      </c>
      <c r="C33" s="1072" t="s">
        <v>107</v>
      </c>
      <c r="D33" s="1073">
        <v>0</v>
      </c>
      <c r="E33" s="1074" t="s">
        <v>280</v>
      </c>
      <c r="F33" s="1075">
        <v>-1</v>
      </c>
      <c r="H33" s="672"/>
      <c r="L33" s="672"/>
      <c r="O33" s="672"/>
      <c r="P33" s="710"/>
      <c r="Q33" s="710"/>
      <c r="R33" s="710"/>
      <c r="S33" s="710"/>
    </row>
    <row r="34" spans="1:19" s="904" customFormat="1" ht="14.85" customHeight="1">
      <c r="A34" s="1031"/>
      <c r="B34" s="1028"/>
      <c r="C34" s="1028" t="s">
        <v>455</v>
      </c>
      <c r="D34" s="1028" t="s">
        <v>162</v>
      </c>
      <c r="E34" s="1032" t="s">
        <v>32</v>
      </c>
      <c r="F34" s="1032" t="s">
        <v>197</v>
      </c>
      <c r="H34" s="911"/>
      <c r="L34" s="911"/>
      <c r="O34" s="911"/>
      <c r="P34" s="1080"/>
      <c r="Q34" s="1080"/>
      <c r="R34" s="1080"/>
      <c r="S34" s="1080"/>
    </row>
    <row r="35" spans="1:19">
      <c r="A35" s="74" t="s">
        <v>119</v>
      </c>
      <c r="B35" s="59"/>
      <c r="C35" s="464"/>
      <c r="D35" s="465"/>
      <c r="E35" s="466"/>
      <c r="F35" s="465"/>
    </row>
    <row r="36" spans="1:19">
      <c r="A36" s="66" t="s">
        <v>131</v>
      </c>
      <c r="B36" s="75" t="s">
        <v>132</v>
      </c>
      <c r="C36" s="467">
        <v>0.55000000000000004</v>
      </c>
      <c r="D36" s="509">
        <v>0.41</v>
      </c>
      <c r="E36" s="966">
        <v>0.14000000000000001</v>
      </c>
      <c r="F36" s="965">
        <v>0.33500000000000002</v>
      </c>
      <c r="L36" s="672"/>
      <c r="P36" s="710"/>
      <c r="Q36" s="710"/>
      <c r="R36" s="710"/>
      <c r="S36" s="710"/>
    </row>
    <row r="37" spans="1:19">
      <c r="A37" s="223" t="s">
        <v>133</v>
      </c>
      <c r="B37" s="77" t="s">
        <v>132</v>
      </c>
      <c r="C37" s="467">
        <v>0.5</v>
      </c>
      <c r="D37" s="509">
        <v>0.36</v>
      </c>
      <c r="E37" s="966">
        <v>0.14000000000000001</v>
      </c>
      <c r="F37" s="965">
        <v>0.38400000000000001</v>
      </c>
      <c r="L37" s="672"/>
      <c r="P37" s="710"/>
      <c r="Q37" s="710"/>
      <c r="R37" s="710"/>
      <c r="S37" s="710"/>
    </row>
    <row r="38" spans="1:19">
      <c r="A38" s="223" t="s">
        <v>134</v>
      </c>
      <c r="B38" s="77" t="s">
        <v>135</v>
      </c>
      <c r="C38" s="543">
        <v>0.91700000000000004</v>
      </c>
      <c r="D38" s="540">
        <v>0.88400000000000001</v>
      </c>
      <c r="E38" s="970" t="s">
        <v>668</v>
      </c>
      <c r="F38" s="965" t="s">
        <v>54</v>
      </c>
      <c r="I38" s="672"/>
      <c r="J38" s="672"/>
      <c r="P38" s="710"/>
      <c r="Q38" s="710"/>
      <c r="R38" s="710"/>
      <c r="S38" s="710"/>
    </row>
    <row r="39" spans="1:19">
      <c r="A39" s="66" t="s">
        <v>666</v>
      </c>
      <c r="B39" s="75" t="s">
        <v>132</v>
      </c>
      <c r="C39" s="467">
        <v>1.54</v>
      </c>
      <c r="D39" s="967">
        <v>1.56</v>
      </c>
      <c r="E39" s="966">
        <v>-0.01</v>
      </c>
      <c r="F39" s="965">
        <v>-8.9999999999999993E-3</v>
      </c>
      <c r="G39" s="18"/>
      <c r="H39" s="18"/>
      <c r="I39" s="18"/>
      <c r="J39" s="18"/>
      <c r="K39" s="18"/>
      <c r="L39" s="174"/>
      <c r="M39" s="18"/>
      <c r="N39" s="18"/>
      <c r="O39" s="18"/>
      <c r="P39" s="710"/>
      <c r="Q39" s="710"/>
      <c r="R39" s="710"/>
      <c r="S39" s="710"/>
    </row>
    <row r="40" spans="1:19">
      <c r="A40" s="66" t="s">
        <v>137</v>
      </c>
      <c r="B40" s="75" t="s">
        <v>132</v>
      </c>
      <c r="C40" s="467">
        <v>2.27</v>
      </c>
      <c r="D40" s="967">
        <v>2.2200000000000002</v>
      </c>
      <c r="E40" s="966">
        <v>0.05</v>
      </c>
      <c r="F40" s="965">
        <v>2.1999999999999999E-2</v>
      </c>
      <c r="L40" s="672"/>
      <c r="P40" s="710"/>
      <c r="Q40" s="710"/>
      <c r="R40" s="710"/>
      <c r="S40" s="710"/>
    </row>
    <row r="41" spans="1:19">
      <c r="A41" s="66" t="s">
        <v>138</v>
      </c>
      <c r="B41" s="75" t="s">
        <v>139</v>
      </c>
      <c r="C41" s="467">
        <v>0.36</v>
      </c>
      <c r="D41" s="967">
        <v>0.32</v>
      </c>
      <c r="E41" s="966">
        <v>0.04</v>
      </c>
      <c r="F41" s="965">
        <v>0.14000000000000001</v>
      </c>
      <c r="L41" s="672"/>
      <c r="P41" s="710"/>
      <c r="Q41" s="710"/>
      <c r="R41" s="710"/>
      <c r="S41" s="710"/>
    </row>
    <row r="42" spans="1:19">
      <c r="A42" s="475" t="s">
        <v>140</v>
      </c>
      <c r="B42" s="476" t="s">
        <v>194</v>
      </c>
      <c r="C42" s="477">
        <v>36</v>
      </c>
      <c r="D42" s="969">
        <v>14</v>
      </c>
      <c r="E42" s="968">
        <v>22</v>
      </c>
      <c r="F42" s="478">
        <v>1.542</v>
      </c>
      <c r="L42" s="672"/>
      <c r="P42" s="710"/>
      <c r="Q42" s="710"/>
      <c r="R42" s="710"/>
      <c r="S42" s="710"/>
    </row>
    <row r="43" spans="1:19">
      <c r="A43" s="74" t="s">
        <v>129</v>
      </c>
      <c r="B43" s="59"/>
      <c r="C43" s="464"/>
      <c r="D43" s="465"/>
      <c r="E43" s="466"/>
      <c r="F43" s="463"/>
      <c r="P43" s="710"/>
      <c r="Q43" s="710"/>
      <c r="R43" s="710"/>
      <c r="S43" s="710"/>
    </row>
    <row r="44" spans="1:19">
      <c r="A44" s="475" t="s">
        <v>142</v>
      </c>
      <c r="B44" s="476" t="s">
        <v>132</v>
      </c>
      <c r="C44" s="479">
        <v>0.37</v>
      </c>
      <c r="D44" s="480">
        <v>0.2</v>
      </c>
      <c r="E44" s="481">
        <v>0.17</v>
      </c>
      <c r="F44" s="478">
        <v>0.83699999999999997</v>
      </c>
      <c r="L44" s="672"/>
      <c r="P44" s="710"/>
      <c r="Q44" s="710"/>
      <c r="R44" s="710"/>
      <c r="S44" s="710"/>
    </row>
    <row r="45" spans="1:19">
      <c r="A45" s="468" t="s">
        <v>143</v>
      </c>
      <c r="B45" s="59"/>
      <c r="C45" s="464"/>
      <c r="D45" s="465"/>
      <c r="E45" s="466"/>
      <c r="F45" s="463"/>
      <c r="P45" s="710"/>
      <c r="Q45" s="710"/>
      <c r="R45" s="710"/>
      <c r="S45" s="710"/>
    </row>
    <row r="46" spans="1:19">
      <c r="A46" s="66" t="s">
        <v>144</v>
      </c>
      <c r="B46" s="75" t="s">
        <v>132</v>
      </c>
      <c r="C46" s="467">
        <v>1.27</v>
      </c>
      <c r="D46" s="967">
        <v>1.45</v>
      </c>
      <c r="E46" s="966">
        <v>-0.18</v>
      </c>
      <c r="F46" s="965">
        <v>-0.122</v>
      </c>
      <c r="L46" s="672"/>
      <c r="P46" s="710"/>
      <c r="Q46" s="710"/>
      <c r="R46" s="710"/>
      <c r="S46" s="710"/>
    </row>
    <row r="47" spans="1:19">
      <c r="A47" s="66" t="s">
        <v>145</v>
      </c>
      <c r="B47" s="75" t="s">
        <v>132</v>
      </c>
      <c r="C47" s="467">
        <v>1.1100000000000001</v>
      </c>
      <c r="D47" s="967">
        <v>0.97</v>
      </c>
      <c r="E47" s="966">
        <v>0.14000000000000001</v>
      </c>
      <c r="F47" s="965">
        <v>0.14899999999999999</v>
      </c>
      <c r="L47" s="672"/>
      <c r="P47" s="710"/>
      <c r="Q47" s="710"/>
      <c r="R47" s="710"/>
      <c r="S47" s="710"/>
    </row>
    <row r="48" spans="1:19">
      <c r="A48" s="230"/>
      <c r="B48" s="169"/>
      <c r="C48" s="169"/>
      <c r="D48" s="169"/>
      <c r="E48" s="169"/>
      <c r="F48" s="964"/>
    </row>
    <row r="49" spans="1:19">
      <c r="A49" s="169"/>
      <c r="B49" s="169"/>
      <c r="C49" s="169"/>
      <c r="D49" s="169"/>
      <c r="E49" s="169"/>
      <c r="F49" s="169"/>
    </row>
    <row r="50" spans="1:19">
      <c r="A50" s="169"/>
      <c r="B50" s="169"/>
      <c r="C50" s="169"/>
      <c r="D50" s="169"/>
      <c r="E50" s="169"/>
      <c r="F50" s="169"/>
      <c r="L50" s="672"/>
      <c r="P50" s="701"/>
      <c r="Q50" s="701"/>
      <c r="R50" s="701"/>
      <c r="S50" s="701"/>
    </row>
    <row r="51" spans="1:19" s="668" customFormat="1" ht="14.85" customHeight="1">
      <c r="A51" s="36" t="s">
        <v>102</v>
      </c>
      <c r="H51" s="706"/>
      <c r="I51" s="706"/>
      <c r="J51" s="706"/>
      <c r="K51" s="706"/>
      <c r="L51" s="706"/>
      <c r="M51" s="706"/>
      <c r="N51" s="706"/>
      <c r="O51" s="706"/>
      <c r="P51" s="706"/>
    </row>
    <row r="52" spans="1:19">
      <c r="A52" s="169"/>
      <c r="B52" s="169"/>
      <c r="C52" s="169"/>
      <c r="D52" s="169"/>
      <c r="E52" s="169"/>
      <c r="F52" s="169"/>
      <c r="L52" s="672"/>
      <c r="P52" s="701"/>
      <c r="Q52" s="701"/>
      <c r="R52" s="701"/>
      <c r="S52" s="701"/>
    </row>
    <row r="53" spans="1:19">
      <c r="A53" s="169"/>
      <c r="B53" s="169"/>
      <c r="C53" s="169"/>
      <c r="D53" s="169"/>
      <c r="E53" s="169"/>
      <c r="F53" s="169"/>
      <c r="L53" s="672"/>
      <c r="P53" s="701"/>
      <c r="Q53" s="701"/>
      <c r="R53" s="701"/>
      <c r="S53" s="701"/>
    </row>
    <row r="54" spans="1:19">
      <c r="A54" s="169"/>
      <c r="B54" s="169"/>
      <c r="C54" s="169"/>
      <c r="D54" s="169"/>
      <c r="E54" s="169"/>
      <c r="F54" s="169"/>
      <c r="L54" s="672"/>
      <c r="P54" s="701"/>
      <c r="Q54" s="701"/>
      <c r="R54" s="701"/>
      <c r="S54" s="701"/>
    </row>
    <row r="55" spans="1:19">
      <c r="A55" s="169"/>
      <c r="B55" s="169"/>
      <c r="C55" s="169"/>
      <c r="D55" s="169"/>
      <c r="E55" s="169"/>
      <c r="F55" s="169"/>
      <c r="L55" s="672"/>
      <c r="P55" s="701"/>
      <c r="Q55" s="701"/>
      <c r="R55" s="701"/>
      <c r="S55" s="701"/>
    </row>
    <row r="56" spans="1:19">
      <c r="A56" s="169"/>
      <c r="B56" s="169"/>
      <c r="C56" s="169"/>
      <c r="D56" s="169"/>
      <c r="E56" s="169"/>
      <c r="F56" s="169"/>
      <c r="I56" s="672"/>
      <c r="J56" s="672"/>
      <c r="P56" s="701"/>
      <c r="Q56" s="701"/>
      <c r="R56" s="701"/>
      <c r="S56" s="701"/>
    </row>
    <row r="57" spans="1:19">
      <c r="A57" s="169"/>
      <c r="B57" s="169"/>
      <c r="C57" s="169"/>
      <c r="D57" s="169"/>
      <c r="E57" s="169"/>
      <c r="F57" s="169"/>
      <c r="P57" s="701"/>
      <c r="Q57" s="701"/>
      <c r="R57" s="701"/>
      <c r="S57" s="701"/>
    </row>
    <row r="58" spans="1:19">
      <c r="A58" s="169"/>
      <c r="B58" s="169"/>
      <c r="C58" s="169"/>
      <c r="D58" s="169"/>
      <c r="E58" s="169"/>
      <c r="F58" s="169"/>
      <c r="L58" s="672"/>
      <c r="P58" s="701"/>
      <c r="Q58" s="701"/>
      <c r="R58" s="701"/>
      <c r="S58" s="701"/>
    </row>
    <row r="59" spans="1:19">
      <c r="A59" s="169"/>
      <c r="B59" s="169"/>
      <c r="C59" s="169"/>
      <c r="D59" s="169"/>
      <c r="E59" s="169"/>
      <c r="F59" s="169"/>
      <c r="L59" s="672"/>
      <c r="P59" s="701"/>
      <c r="Q59" s="701"/>
      <c r="R59" s="701"/>
      <c r="S59" s="701"/>
    </row>
    <row r="60" spans="1:19">
      <c r="A60" s="169"/>
      <c r="B60" s="169"/>
      <c r="C60" s="169"/>
      <c r="D60" s="169"/>
      <c r="E60" s="169"/>
      <c r="F60" s="169"/>
      <c r="P60" s="701"/>
      <c r="Q60" s="701"/>
      <c r="R60" s="701"/>
      <c r="S60" s="701"/>
    </row>
    <row r="61" spans="1:19">
      <c r="A61" s="169"/>
      <c r="B61" s="169"/>
      <c r="C61" s="169"/>
      <c r="D61" s="169"/>
      <c r="E61" s="169"/>
      <c r="F61" s="169"/>
      <c r="L61" s="672"/>
      <c r="P61" s="701"/>
      <c r="Q61" s="701"/>
      <c r="R61" s="701"/>
      <c r="S61" s="701"/>
    </row>
    <row r="62" spans="1:19">
      <c r="A62" s="169"/>
      <c r="B62" s="169"/>
      <c r="C62" s="169"/>
      <c r="D62" s="169"/>
      <c r="E62" s="169"/>
      <c r="F62" s="169"/>
      <c r="L62" s="672"/>
      <c r="P62" s="701"/>
      <c r="Q62" s="701"/>
      <c r="R62" s="701"/>
      <c r="S62" s="701"/>
    </row>
    <row r="63" spans="1:19">
      <c r="A63" s="169"/>
      <c r="B63" s="169"/>
      <c r="C63" s="169"/>
      <c r="D63" s="169"/>
      <c r="E63" s="169"/>
      <c r="F63" s="169"/>
      <c r="P63" s="701"/>
      <c r="Q63" s="701"/>
      <c r="R63" s="701"/>
      <c r="S63" s="701"/>
    </row>
    <row r="64" spans="1:19">
      <c r="A64" s="169"/>
      <c r="B64" s="169"/>
      <c r="C64" s="169"/>
      <c r="D64" s="169"/>
      <c r="E64" s="169"/>
      <c r="F64" s="169"/>
      <c r="L64" s="672"/>
      <c r="P64" s="701"/>
      <c r="Q64" s="701"/>
      <c r="R64" s="701"/>
      <c r="S64" s="701"/>
    </row>
    <row r="65" spans="1:19">
      <c r="A65" s="169"/>
      <c r="B65" s="169"/>
      <c r="C65" s="169"/>
      <c r="D65" s="169"/>
      <c r="E65" s="169"/>
      <c r="F65" s="169"/>
      <c r="L65" s="672"/>
      <c r="P65" s="701"/>
      <c r="Q65" s="701"/>
      <c r="R65" s="701"/>
      <c r="S65" s="701"/>
    </row>
    <row r="66" spans="1:19">
      <c r="A66" s="169"/>
      <c r="B66" s="169"/>
      <c r="C66" s="169"/>
      <c r="D66" s="169"/>
      <c r="E66" s="169"/>
      <c r="F66" s="169"/>
      <c r="L66" s="672"/>
      <c r="P66" s="701"/>
      <c r="Q66" s="701"/>
      <c r="R66" s="701"/>
      <c r="S66" s="701"/>
    </row>
    <row r="67" spans="1:19">
      <c r="A67" s="169"/>
      <c r="B67" s="169"/>
      <c r="C67" s="169"/>
      <c r="D67" s="169"/>
      <c r="E67" s="169"/>
      <c r="F67" s="169"/>
      <c r="P67" s="701"/>
      <c r="Q67" s="701"/>
      <c r="R67" s="701"/>
      <c r="S67" s="701"/>
    </row>
    <row r="68" spans="1:19">
      <c r="A68" s="169"/>
      <c r="B68" s="169"/>
      <c r="C68" s="169"/>
      <c r="D68" s="169"/>
      <c r="E68" s="169"/>
      <c r="F68" s="169"/>
      <c r="P68" s="701"/>
      <c r="Q68" s="701"/>
      <c r="R68" s="701"/>
      <c r="S68" s="701"/>
    </row>
    <row r="69" spans="1:19">
      <c r="A69" s="169"/>
      <c r="B69" s="169"/>
      <c r="C69" s="169"/>
      <c r="D69" s="169"/>
      <c r="E69" s="169"/>
      <c r="F69" s="169"/>
      <c r="L69" s="672"/>
      <c r="P69" s="701"/>
      <c r="Q69" s="701"/>
      <c r="R69" s="701"/>
      <c r="S69" s="701"/>
    </row>
    <row r="70" spans="1:19">
      <c r="A70" s="169"/>
      <c r="B70" s="169"/>
      <c r="C70" s="169"/>
      <c r="D70" s="169"/>
      <c r="E70" s="169"/>
      <c r="F70" s="169"/>
      <c r="L70" s="672"/>
      <c r="P70" s="701"/>
      <c r="Q70" s="701"/>
      <c r="R70" s="701"/>
      <c r="S70" s="701"/>
    </row>
    <row r="71" spans="1:19">
      <c r="A71" s="169"/>
      <c r="B71" s="169"/>
      <c r="C71" s="169"/>
      <c r="D71" s="169"/>
      <c r="E71" s="169"/>
      <c r="F71" s="169"/>
      <c r="P71" s="701"/>
      <c r="Q71" s="701"/>
      <c r="R71" s="701"/>
      <c r="S71" s="701"/>
    </row>
    <row r="72" spans="1:19">
      <c r="A72" s="169"/>
      <c r="B72" s="169"/>
      <c r="C72" s="169"/>
      <c r="D72" s="169"/>
      <c r="E72" s="169"/>
      <c r="F72" s="169"/>
      <c r="L72" s="672"/>
      <c r="P72" s="701"/>
      <c r="Q72" s="701"/>
      <c r="R72" s="701"/>
      <c r="S72" s="701"/>
    </row>
    <row r="73" spans="1:19">
      <c r="A73" s="169"/>
      <c r="B73" s="169"/>
      <c r="C73" s="169"/>
      <c r="D73" s="169"/>
      <c r="E73" s="169"/>
      <c r="F73" s="169"/>
      <c r="L73" s="672"/>
      <c r="P73" s="701"/>
      <c r="Q73" s="701"/>
      <c r="R73" s="701"/>
      <c r="S73" s="701"/>
    </row>
    <row r="74" spans="1:19">
      <c r="A74" s="169"/>
      <c r="B74" s="169"/>
      <c r="C74" s="169"/>
      <c r="D74" s="169"/>
      <c r="E74" s="169"/>
      <c r="F74" s="169"/>
      <c r="L74" s="672"/>
      <c r="P74" s="701"/>
      <c r="Q74" s="701"/>
      <c r="R74" s="701"/>
      <c r="S74" s="701"/>
    </row>
    <row r="75" spans="1:19">
      <c r="A75" s="169"/>
      <c r="B75" s="169"/>
      <c r="C75" s="169"/>
      <c r="D75" s="169"/>
      <c r="E75" s="169"/>
      <c r="F75" s="169"/>
      <c r="L75" s="672"/>
      <c r="P75" s="701"/>
      <c r="Q75" s="701"/>
      <c r="R75" s="701"/>
      <c r="S75" s="701"/>
    </row>
    <row r="76" spans="1:19">
      <c r="A76" s="169"/>
      <c r="B76" s="169"/>
      <c r="C76" s="169"/>
      <c r="D76" s="169"/>
      <c r="E76" s="169"/>
      <c r="F76" s="169"/>
      <c r="L76" s="672"/>
      <c r="P76" s="701"/>
      <c r="Q76" s="701"/>
      <c r="R76" s="701"/>
      <c r="S76" s="701"/>
    </row>
    <row r="77" spans="1:19">
      <c r="A77" s="169"/>
      <c r="B77" s="169"/>
      <c r="C77" s="169"/>
      <c r="D77" s="169"/>
      <c r="E77" s="169"/>
      <c r="F77" s="169"/>
      <c r="P77" s="701"/>
      <c r="Q77" s="701"/>
      <c r="R77" s="701"/>
      <c r="S77" s="701"/>
    </row>
    <row r="78" spans="1:19">
      <c r="A78" s="169"/>
      <c r="B78" s="169"/>
      <c r="C78" s="169"/>
      <c r="D78" s="169"/>
      <c r="E78" s="169"/>
      <c r="F78" s="169"/>
      <c r="I78" s="672"/>
      <c r="J78" s="672"/>
      <c r="P78" s="701"/>
      <c r="Q78" s="701"/>
      <c r="R78" s="701"/>
      <c r="S78" s="701"/>
    </row>
    <row r="79" spans="1:19">
      <c r="A79" s="169"/>
      <c r="B79" s="169"/>
      <c r="C79" s="169"/>
      <c r="D79" s="169"/>
      <c r="E79" s="169"/>
      <c r="F79" s="169"/>
      <c r="P79" s="701"/>
      <c r="Q79" s="701"/>
      <c r="R79" s="701"/>
      <c r="S79" s="701"/>
    </row>
    <row r="80" spans="1:19">
      <c r="A80" s="169"/>
      <c r="B80" s="169"/>
      <c r="C80" s="169"/>
      <c r="D80" s="169"/>
      <c r="E80" s="169"/>
      <c r="F80" s="169"/>
      <c r="L80" s="672"/>
      <c r="P80" s="701"/>
      <c r="Q80" s="701"/>
      <c r="R80" s="701"/>
      <c r="S80" s="701"/>
    </row>
    <row r="81" spans="1:19">
      <c r="A81" s="169"/>
      <c r="B81" s="169"/>
      <c r="C81" s="169"/>
      <c r="D81" s="169"/>
      <c r="E81" s="169"/>
      <c r="F81" s="169"/>
      <c r="L81" s="672"/>
      <c r="P81" s="701"/>
      <c r="Q81" s="701"/>
      <c r="R81" s="701"/>
      <c r="S81" s="701"/>
    </row>
    <row r="82" spans="1:19">
      <c r="A82" s="169"/>
      <c r="B82" s="169"/>
      <c r="C82" s="169"/>
      <c r="D82" s="169"/>
      <c r="E82" s="169"/>
      <c r="F82" s="169"/>
      <c r="P82" s="701"/>
      <c r="Q82" s="701"/>
      <c r="R82" s="701"/>
      <c r="S82" s="701"/>
    </row>
    <row r="83" spans="1:19">
      <c r="A83" s="169"/>
      <c r="B83" s="169"/>
      <c r="C83" s="169"/>
      <c r="D83" s="169"/>
      <c r="E83" s="169"/>
      <c r="F83" s="169"/>
      <c r="L83" s="672"/>
      <c r="P83" s="701"/>
      <c r="Q83" s="701"/>
      <c r="R83" s="701"/>
      <c r="S83" s="701"/>
    </row>
    <row r="84" spans="1:19">
      <c r="A84" s="169"/>
      <c r="B84" s="169"/>
      <c r="C84" s="169"/>
      <c r="D84" s="169"/>
      <c r="E84" s="169"/>
      <c r="F84" s="169"/>
      <c r="P84" s="701"/>
      <c r="Q84" s="701"/>
      <c r="R84" s="701"/>
      <c r="S84" s="701"/>
    </row>
    <row r="85" spans="1:19">
      <c r="A85" s="169"/>
      <c r="B85" s="169"/>
      <c r="C85" s="169"/>
      <c r="D85" s="169"/>
      <c r="E85" s="169"/>
      <c r="F85" s="169"/>
      <c r="L85" s="672"/>
      <c r="P85" s="701"/>
      <c r="Q85" s="701"/>
      <c r="R85" s="701"/>
      <c r="S85" s="701"/>
    </row>
    <row r="86" spans="1:19">
      <c r="A86" s="169"/>
      <c r="B86" s="169"/>
      <c r="C86" s="169"/>
      <c r="D86" s="169"/>
      <c r="E86" s="169"/>
      <c r="F86" s="169"/>
      <c r="P86" s="701"/>
      <c r="Q86" s="701"/>
      <c r="R86" s="701"/>
      <c r="S86" s="701"/>
    </row>
    <row r="87" spans="1:19">
      <c r="A87" s="169"/>
      <c r="B87" s="169"/>
      <c r="C87" s="169"/>
      <c r="D87" s="169"/>
      <c r="E87" s="169"/>
      <c r="F87" s="169"/>
      <c r="L87" s="672"/>
      <c r="P87" s="701"/>
      <c r="Q87" s="701"/>
      <c r="R87" s="701"/>
      <c r="S87" s="701"/>
    </row>
    <row r="88" spans="1:19">
      <c r="A88" s="169"/>
      <c r="B88" s="169"/>
      <c r="C88" s="169"/>
      <c r="D88" s="169"/>
      <c r="E88" s="169"/>
      <c r="F88" s="169"/>
      <c r="L88" s="672"/>
      <c r="P88" s="701"/>
      <c r="Q88" s="701"/>
      <c r="R88" s="701"/>
      <c r="S88" s="701"/>
    </row>
    <row r="89" spans="1:19">
      <c r="A89" s="169"/>
      <c r="B89" s="169"/>
      <c r="C89" s="169"/>
      <c r="D89" s="169"/>
      <c r="E89" s="169"/>
      <c r="F89" s="169"/>
      <c r="I89" s="672"/>
      <c r="J89" s="672"/>
      <c r="P89" s="701"/>
      <c r="Q89" s="701"/>
      <c r="R89" s="701"/>
      <c r="S89" s="701"/>
    </row>
    <row r="90" spans="1:19">
      <c r="A90" s="169"/>
      <c r="B90" s="169"/>
      <c r="C90" s="169"/>
      <c r="D90" s="169"/>
      <c r="E90" s="169"/>
      <c r="F90" s="169"/>
      <c r="P90" s="701"/>
      <c r="Q90" s="701"/>
      <c r="R90" s="701"/>
      <c r="S90" s="701"/>
    </row>
    <row r="91" spans="1:19">
      <c r="A91" s="169"/>
      <c r="B91" s="169"/>
      <c r="C91" s="169"/>
      <c r="D91" s="169"/>
      <c r="E91" s="169"/>
      <c r="F91" s="169"/>
      <c r="L91" s="672"/>
      <c r="P91" s="701"/>
      <c r="Q91" s="701"/>
      <c r="R91" s="701"/>
      <c r="S91" s="701"/>
    </row>
    <row r="92" spans="1:19">
      <c r="A92" s="169"/>
      <c r="B92" s="169"/>
      <c r="C92" s="169"/>
      <c r="D92" s="169"/>
      <c r="E92" s="169"/>
      <c r="F92" s="169"/>
      <c r="L92" s="672"/>
      <c r="P92" s="701"/>
      <c r="Q92" s="701"/>
      <c r="R92" s="701"/>
      <c r="S92" s="701"/>
    </row>
    <row r="93" spans="1:19">
      <c r="A93" s="169"/>
      <c r="B93" s="169"/>
      <c r="C93" s="169"/>
      <c r="D93" s="169"/>
      <c r="E93" s="169"/>
      <c r="F93" s="169"/>
    </row>
    <row r="94" spans="1:19">
      <c r="A94" s="169"/>
      <c r="B94" s="169"/>
      <c r="C94" s="169"/>
      <c r="D94" s="169"/>
      <c r="E94" s="169"/>
      <c r="F94" s="169"/>
    </row>
    <row r="95" spans="1:19">
      <c r="A95" s="169"/>
      <c r="B95" s="169"/>
      <c r="C95" s="169"/>
      <c r="D95" s="169"/>
      <c r="E95" s="169"/>
      <c r="F95" s="169"/>
    </row>
    <row r="96" spans="1:19">
      <c r="A96" s="169"/>
      <c r="B96" s="169"/>
      <c r="C96" s="169"/>
      <c r="D96" s="169"/>
      <c r="E96" s="169"/>
      <c r="F96" s="169"/>
    </row>
    <row r="97" spans="1:6">
      <c r="A97" s="169"/>
      <c r="B97" s="169"/>
      <c r="C97" s="169"/>
      <c r="D97" s="169"/>
      <c r="E97" s="169"/>
      <c r="F97" s="169"/>
    </row>
    <row r="98" spans="1:6">
      <c r="A98" s="169"/>
      <c r="B98" s="169"/>
      <c r="C98" s="169"/>
      <c r="D98" s="169"/>
      <c r="E98" s="169"/>
      <c r="F98" s="169"/>
    </row>
    <row r="99" spans="1:6">
      <c r="A99" s="169"/>
      <c r="B99" s="169"/>
      <c r="C99" s="169"/>
      <c r="D99" s="169"/>
      <c r="E99" s="169"/>
      <c r="F99" s="169"/>
    </row>
    <row r="100" spans="1:6">
      <c r="A100" s="169"/>
      <c r="B100" s="169"/>
      <c r="C100" s="169"/>
      <c r="D100" s="169"/>
      <c r="E100" s="169"/>
      <c r="F100" s="169"/>
    </row>
    <row r="101" spans="1:6">
      <c r="A101" s="169"/>
      <c r="B101" s="169"/>
      <c r="C101" s="169"/>
      <c r="D101" s="169"/>
      <c r="E101" s="169"/>
      <c r="F101" s="169"/>
    </row>
    <row r="102" spans="1:6">
      <c r="A102" s="169"/>
      <c r="B102" s="169"/>
      <c r="C102" s="169"/>
      <c r="D102" s="169"/>
      <c r="E102" s="169"/>
      <c r="F102" s="169"/>
    </row>
    <row r="103" spans="1:6">
      <c r="A103" s="169"/>
      <c r="B103" s="169"/>
      <c r="C103" s="169"/>
      <c r="D103" s="169"/>
      <c r="E103" s="169"/>
      <c r="F103" s="169"/>
    </row>
    <row r="104" spans="1:6">
      <c r="A104" s="169"/>
      <c r="B104" s="169"/>
      <c r="C104" s="169"/>
      <c r="D104" s="169"/>
      <c r="E104" s="169"/>
      <c r="F104" s="169"/>
    </row>
    <row r="105" spans="1:6">
      <c r="A105" s="169"/>
      <c r="B105" s="169"/>
      <c r="C105" s="169"/>
      <c r="D105" s="169"/>
      <c r="E105" s="169"/>
      <c r="F105" s="169"/>
    </row>
    <row r="106" spans="1:6">
      <c r="A106" s="169"/>
      <c r="B106" s="169"/>
      <c r="C106" s="169"/>
      <c r="D106" s="169"/>
      <c r="E106" s="169"/>
      <c r="F106" s="169"/>
    </row>
    <row r="107" spans="1:6">
      <c r="A107" s="169"/>
      <c r="B107" s="169"/>
      <c r="C107" s="169"/>
      <c r="D107" s="169"/>
      <c r="E107" s="169"/>
      <c r="F107" s="169"/>
    </row>
    <row r="108" spans="1:6">
      <c r="A108" s="169"/>
      <c r="B108" s="169"/>
      <c r="C108" s="169"/>
      <c r="D108" s="169"/>
      <c r="E108" s="169"/>
      <c r="F108" s="169"/>
    </row>
    <row r="109" spans="1:6">
      <c r="A109" s="169"/>
      <c r="B109" s="169"/>
      <c r="C109" s="169"/>
      <c r="D109" s="169"/>
      <c r="E109" s="169"/>
      <c r="F109" s="169"/>
    </row>
    <row r="110" spans="1:6">
      <c r="A110" s="169"/>
      <c r="B110" s="169"/>
      <c r="C110" s="169"/>
      <c r="D110" s="169"/>
      <c r="E110" s="169"/>
      <c r="F110" s="169"/>
    </row>
    <row r="111" spans="1:6">
      <c r="A111" s="169"/>
      <c r="B111" s="169"/>
      <c r="C111" s="169"/>
      <c r="D111" s="169"/>
      <c r="E111" s="169"/>
      <c r="F111" s="169"/>
    </row>
    <row r="112" spans="1:6">
      <c r="A112" s="169"/>
      <c r="B112" s="169"/>
      <c r="C112" s="169"/>
      <c r="D112" s="169"/>
      <c r="E112" s="169"/>
      <c r="F112" s="169"/>
    </row>
    <row r="113" spans="1:6">
      <c r="A113" s="169"/>
      <c r="B113" s="169"/>
      <c r="C113" s="169"/>
      <c r="D113" s="169"/>
      <c r="E113" s="169"/>
      <c r="F113" s="169"/>
    </row>
    <row r="114" spans="1:6">
      <c r="A114" s="169"/>
      <c r="B114" s="169"/>
      <c r="C114" s="169"/>
      <c r="D114" s="169"/>
      <c r="E114" s="169"/>
      <c r="F114" s="169"/>
    </row>
    <row r="115" spans="1:6">
      <c r="A115" s="169"/>
      <c r="B115" s="169"/>
      <c r="C115" s="169"/>
      <c r="D115" s="169"/>
      <c r="E115" s="169"/>
      <c r="F115" s="169"/>
    </row>
    <row r="116" spans="1:6">
      <c r="A116" s="169"/>
      <c r="B116" s="169"/>
      <c r="C116" s="169"/>
      <c r="D116" s="169"/>
      <c r="E116" s="169"/>
      <c r="F116" s="169"/>
    </row>
    <row r="117" spans="1:6">
      <c r="A117" s="169"/>
      <c r="B117" s="169"/>
      <c r="C117" s="169"/>
      <c r="D117" s="169"/>
      <c r="E117" s="169"/>
      <c r="F117" s="169"/>
    </row>
    <row r="118" spans="1:6">
      <c r="A118" s="169"/>
      <c r="B118" s="169"/>
      <c r="C118" s="169"/>
      <c r="D118" s="169"/>
      <c r="E118" s="169"/>
      <c r="F118" s="169"/>
    </row>
    <row r="119" spans="1:6">
      <c r="A119" s="169"/>
      <c r="B119" s="169"/>
      <c r="C119" s="169"/>
      <c r="D119" s="169"/>
      <c r="E119" s="169"/>
      <c r="F119" s="169"/>
    </row>
    <row r="120" spans="1:6">
      <c r="A120" s="169"/>
      <c r="B120" s="169"/>
      <c r="C120" s="169"/>
      <c r="D120" s="169"/>
      <c r="E120" s="169"/>
      <c r="F120" s="169"/>
    </row>
    <row r="121" spans="1:6">
      <c r="A121" s="169"/>
      <c r="B121" s="169"/>
      <c r="C121" s="169"/>
      <c r="D121" s="169"/>
      <c r="E121" s="169"/>
      <c r="F121" s="169"/>
    </row>
    <row r="122" spans="1:6">
      <c r="A122" s="169"/>
      <c r="B122" s="169"/>
      <c r="C122" s="169"/>
      <c r="D122" s="169"/>
      <c r="E122" s="169"/>
      <c r="F122" s="169"/>
    </row>
    <row r="123" spans="1:6">
      <c r="A123" s="169"/>
      <c r="B123" s="169"/>
      <c r="C123" s="169"/>
      <c r="D123" s="169"/>
      <c r="E123" s="169"/>
      <c r="F123" s="169"/>
    </row>
    <row r="124" spans="1:6">
      <c r="A124" s="169"/>
      <c r="B124" s="169"/>
      <c r="C124" s="169"/>
      <c r="D124" s="169"/>
      <c r="E124" s="169"/>
      <c r="F124" s="169"/>
    </row>
    <row r="125" spans="1:6">
      <c r="A125" s="169"/>
      <c r="B125" s="169"/>
      <c r="C125" s="169"/>
      <c r="D125" s="169"/>
      <c r="E125" s="169"/>
      <c r="F125" s="169"/>
    </row>
    <row r="126" spans="1:6">
      <c r="A126" s="169"/>
      <c r="B126" s="169"/>
      <c r="C126" s="169"/>
      <c r="D126" s="169"/>
      <c r="E126" s="169"/>
      <c r="F126" s="169"/>
    </row>
    <row r="127" spans="1:6">
      <c r="A127" s="169"/>
      <c r="B127" s="169"/>
      <c r="C127" s="169"/>
      <c r="D127" s="169"/>
      <c r="E127" s="169"/>
      <c r="F127" s="169"/>
    </row>
    <row r="128" spans="1:6">
      <c r="A128" s="169"/>
      <c r="B128" s="169"/>
      <c r="C128" s="169"/>
      <c r="D128" s="169"/>
      <c r="E128" s="169"/>
      <c r="F128" s="169"/>
    </row>
    <row r="129" spans="1:6">
      <c r="A129" s="169"/>
      <c r="B129" s="169"/>
      <c r="C129" s="169"/>
      <c r="D129" s="169"/>
      <c r="E129" s="169"/>
      <c r="F129" s="169"/>
    </row>
    <row r="130" spans="1:6">
      <c r="A130" s="169"/>
      <c r="B130" s="169"/>
      <c r="C130" s="169"/>
      <c r="D130" s="169"/>
      <c r="E130" s="169"/>
      <c r="F130" s="169"/>
    </row>
    <row r="131" spans="1:6">
      <c r="A131" s="169"/>
      <c r="B131" s="169"/>
      <c r="C131" s="169"/>
      <c r="D131" s="169"/>
      <c r="E131" s="169"/>
      <c r="F131" s="169"/>
    </row>
    <row r="132" spans="1:6">
      <c r="A132" s="169"/>
      <c r="B132" s="169"/>
      <c r="C132" s="169"/>
      <c r="D132" s="169"/>
      <c r="E132" s="169"/>
      <c r="F132" s="169"/>
    </row>
    <row r="133" spans="1:6">
      <c r="A133" s="169"/>
      <c r="B133" s="169"/>
      <c r="C133" s="169"/>
      <c r="D133" s="169"/>
      <c r="E133" s="169"/>
      <c r="F133" s="169"/>
    </row>
    <row r="134" spans="1:6">
      <c r="A134" s="169"/>
      <c r="B134" s="169"/>
      <c r="C134" s="169"/>
      <c r="D134" s="169"/>
      <c r="E134" s="169"/>
      <c r="F134" s="169"/>
    </row>
    <row r="135" spans="1:6">
      <c r="A135" s="169"/>
      <c r="B135" s="169"/>
      <c r="C135" s="169"/>
      <c r="D135" s="169"/>
      <c r="E135" s="169"/>
      <c r="F135" s="169"/>
    </row>
  </sheetData>
  <mergeCells count="2">
    <mergeCell ref="A2:C2"/>
    <mergeCell ref="D2:F2"/>
  </mergeCell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5AF43-426C-4BA8-922E-B3786970AFA3}">
  <dimension ref="A1:AO69"/>
  <sheetViews>
    <sheetView zoomScaleNormal="100" workbookViewId="0"/>
  </sheetViews>
  <sheetFormatPr defaultColWidth="9.109375" defaultRowHeight="14.85" customHeight="1"/>
  <cols>
    <col min="1" max="1" width="55.5546875" style="4" customWidth="1"/>
    <col min="2" max="14" width="13.33203125" style="4" customWidth="1"/>
    <col min="15" max="15" width="12.5546875" style="4" customWidth="1"/>
    <col min="16" max="16" width="16.44140625" style="4" customWidth="1"/>
    <col min="17" max="16384" width="9.109375" style="4"/>
  </cols>
  <sheetData>
    <row r="1" spans="1:40" ht="39.9" customHeight="1">
      <c r="A1" s="73" t="s">
        <v>11</v>
      </c>
      <c r="B1" s="81"/>
      <c r="C1" s="81"/>
      <c r="D1" s="81"/>
      <c r="E1" s="81"/>
      <c r="F1" s="81"/>
      <c r="G1" s="81"/>
      <c r="H1" s="81"/>
      <c r="I1" s="81"/>
      <c r="J1" s="81"/>
      <c r="K1" s="81"/>
      <c r="L1" s="81"/>
      <c r="M1" s="73"/>
      <c r="N1" s="81"/>
      <c r="O1" s="81"/>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row>
    <row r="2" spans="1:40" ht="39.9" customHeight="1" thickBot="1">
      <c r="A2" s="1116" t="s">
        <v>703</v>
      </c>
      <c r="B2" s="1116"/>
      <c r="C2" s="1116"/>
      <c r="D2" s="1116"/>
      <c r="E2" s="1116"/>
      <c r="F2" s="1116"/>
      <c r="G2" s="1116"/>
      <c r="H2" s="1116"/>
      <c r="I2" s="1116"/>
      <c r="J2" s="1116"/>
      <c r="K2" s="175"/>
      <c r="L2" s="175"/>
      <c r="M2" s="1117"/>
      <c r="N2" s="1117"/>
      <c r="O2" s="668"/>
      <c r="P2" s="668"/>
      <c r="Q2" s="668"/>
      <c r="R2" s="668"/>
      <c r="S2" s="668"/>
      <c r="T2" s="668"/>
      <c r="U2" s="668"/>
      <c r="V2" s="668"/>
      <c r="W2" s="668"/>
      <c r="X2" s="668"/>
      <c r="Y2" s="668"/>
      <c r="Z2" s="668"/>
      <c r="AA2" s="668"/>
      <c r="AB2" s="668"/>
      <c r="AC2" s="668"/>
      <c r="AD2" s="668"/>
      <c r="AE2" s="668"/>
      <c r="AF2" s="668"/>
      <c r="AG2" s="668"/>
      <c r="AH2" s="668"/>
      <c r="AI2" s="668"/>
      <c r="AJ2" s="668"/>
      <c r="AK2" s="668"/>
      <c r="AL2" s="668"/>
      <c r="AM2" s="668"/>
      <c r="AN2" s="668"/>
    </row>
    <row r="4" spans="1:40" ht="14.85" customHeight="1">
      <c r="A4" s="582" t="s">
        <v>146</v>
      </c>
      <c r="B4" s="668"/>
      <c r="C4" s="668"/>
      <c r="D4" s="668"/>
      <c r="E4" s="668"/>
      <c r="F4" s="668"/>
      <c r="G4" s="717"/>
      <c r="H4" s="668"/>
      <c r="I4" s="717"/>
      <c r="J4" s="697"/>
      <c r="K4" s="697"/>
      <c r="L4" s="697"/>
      <c r="M4" s="668"/>
      <c r="N4" s="668"/>
      <c r="O4" s="668"/>
      <c r="P4" s="668"/>
      <c r="Q4" s="668"/>
      <c r="R4" s="668"/>
      <c r="S4" s="668"/>
      <c r="T4" s="668"/>
      <c r="U4" s="668"/>
      <c r="V4" s="668"/>
      <c r="W4" s="668"/>
      <c r="X4" s="668"/>
      <c r="Y4" s="668"/>
      <c r="Z4" s="668"/>
      <c r="AA4" s="668"/>
      <c r="AB4" s="668"/>
      <c r="AC4" s="668"/>
      <c r="AD4" s="668"/>
      <c r="AE4" s="668"/>
      <c r="AF4" s="668"/>
      <c r="AG4" s="668"/>
      <c r="AH4" s="668"/>
      <c r="AI4" s="668"/>
      <c r="AJ4" s="668"/>
      <c r="AK4" s="668"/>
      <c r="AL4" s="668"/>
      <c r="AM4" s="668"/>
      <c r="AN4" s="668"/>
    </row>
    <row r="5" spans="1:40" s="1045" customFormat="1" ht="14.85" customHeight="1">
      <c r="A5" s="1031"/>
      <c r="B5" s="1087"/>
      <c r="C5" s="1087" t="s">
        <v>455</v>
      </c>
      <c r="D5" s="1028" t="s">
        <v>159</v>
      </c>
      <c r="E5" s="1028" t="s">
        <v>160</v>
      </c>
      <c r="F5" s="1028" t="s">
        <v>161</v>
      </c>
      <c r="G5" s="1028" t="s">
        <v>162</v>
      </c>
      <c r="H5" s="1028" t="s">
        <v>163</v>
      </c>
      <c r="I5" s="1028" t="s">
        <v>164</v>
      </c>
      <c r="J5" s="1028" t="s">
        <v>165</v>
      </c>
      <c r="K5" s="1028" t="s">
        <v>166</v>
      </c>
      <c r="L5" s="1028" t="s">
        <v>167</v>
      </c>
      <c r="M5" s="1028" t="s">
        <v>168</v>
      </c>
      <c r="N5" s="1028" t="s">
        <v>169</v>
      </c>
      <c r="O5" s="1044"/>
      <c r="P5" s="1044"/>
      <c r="Q5" s="1044"/>
      <c r="R5" s="1044"/>
      <c r="S5" s="1044"/>
      <c r="T5" s="1044"/>
      <c r="U5" s="1044"/>
      <c r="V5" s="1044"/>
      <c r="W5" s="1044"/>
      <c r="X5" s="1044"/>
      <c r="Y5" s="1044"/>
      <c r="Z5" s="1044"/>
      <c r="AA5" s="1044"/>
      <c r="AB5" s="1044"/>
      <c r="AC5" s="1044"/>
      <c r="AD5" s="1044"/>
      <c r="AE5" s="1044"/>
      <c r="AF5" s="1044"/>
      <c r="AG5" s="1044"/>
      <c r="AH5" s="1044"/>
      <c r="AI5" s="1044"/>
      <c r="AJ5" s="1044"/>
      <c r="AK5" s="1044"/>
      <c r="AL5" s="1044"/>
      <c r="AM5" s="1044"/>
      <c r="AN5" s="1044"/>
    </row>
    <row r="6" spans="1:40" ht="14.85" customHeight="1">
      <c r="A6" s="37" t="s">
        <v>16</v>
      </c>
      <c r="B6" s="38" t="s">
        <v>147</v>
      </c>
      <c r="C6" s="219">
        <v>438.791</v>
      </c>
      <c r="D6" s="39">
        <v>653.53499999999997</v>
      </c>
      <c r="E6" s="39">
        <v>707.46199999999999</v>
      </c>
      <c r="F6" s="39">
        <v>471.20099999999996</v>
      </c>
      <c r="G6" s="39">
        <v>442.08200000000005</v>
      </c>
      <c r="H6" s="39">
        <v>928.30499999999995</v>
      </c>
      <c r="I6" s="39">
        <v>1359.0929999999998</v>
      </c>
      <c r="J6" s="39">
        <v>1294.6860000000001</v>
      </c>
      <c r="K6" s="39">
        <v>741.86400000000003</v>
      </c>
      <c r="L6" s="39">
        <v>991.15599999999995</v>
      </c>
      <c r="M6" s="39">
        <v>733.2</v>
      </c>
      <c r="N6" s="39">
        <v>427.3</v>
      </c>
      <c r="O6" s="668"/>
      <c r="P6" s="668"/>
      <c r="Q6" s="668"/>
      <c r="R6" s="668"/>
      <c r="S6" s="668"/>
      <c r="T6" s="668"/>
      <c r="U6" s="668"/>
      <c r="V6" s="668"/>
      <c r="W6" s="668"/>
      <c r="X6" s="668"/>
      <c r="Y6" s="668"/>
      <c r="Z6" s="668"/>
      <c r="AA6" s="668"/>
      <c r="AB6" s="668"/>
      <c r="AC6" s="668"/>
      <c r="AD6" s="668"/>
      <c r="AE6" s="668"/>
      <c r="AF6" s="668"/>
      <c r="AG6" s="668"/>
      <c r="AH6" s="668"/>
      <c r="AI6" s="668"/>
      <c r="AJ6" s="680"/>
      <c r="AK6" s="680"/>
      <c r="AL6" s="680"/>
      <c r="AM6" s="680"/>
      <c r="AN6" s="680"/>
    </row>
    <row r="7" spans="1:40" ht="14.85" customHeight="1">
      <c r="A7" s="40" t="s">
        <v>22</v>
      </c>
      <c r="B7" s="41" t="s">
        <v>147</v>
      </c>
      <c r="C7" s="219">
        <v>108.011</v>
      </c>
      <c r="D7" s="39">
        <v>181.738</v>
      </c>
      <c r="E7" s="42">
        <v>139.41800000000001</v>
      </c>
      <c r="F7" s="42">
        <v>91.796999999999997</v>
      </c>
      <c r="G7" s="42">
        <v>103.56699999999999</v>
      </c>
      <c r="H7" s="42">
        <v>149.92000000000002</v>
      </c>
      <c r="I7" s="42">
        <v>112.08000000000001</v>
      </c>
      <c r="J7" s="42">
        <v>150.755</v>
      </c>
      <c r="K7" s="42">
        <v>95.123999999999995</v>
      </c>
      <c r="L7" s="517">
        <v>111.35499999999999</v>
      </c>
      <c r="M7" s="42">
        <v>111.80000000000001</v>
      </c>
      <c r="N7" s="42">
        <v>72.2</v>
      </c>
      <c r="O7" s="668"/>
      <c r="P7" s="668"/>
      <c r="Q7" s="703"/>
      <c r="R7" s="668"/>
      <c r="S7" s="668"/>
      <c r="T7" s="668"/>
      <c r="U7" s="668"/>
      <c r="V7" s="668"/>
      <c r="W7" s="668"/>
      <c r="X7" s="668"/>
      <c r="Y7" s="668"/>
      <c r="Z7" s="668"/>
      <c r="AA7" s="668"/>
      <c r="AB7" s="668"/>
      <c r="AC7" s="668"/>
      <c r="AD7" s="668"/>
      <c r="AE7" s="668"/>
      <c r="AF7" s="668"/>
      <c r="AG7" s="668"/>
      <c r="AH7" s="668"/>
      <c r="AI7" s="668"/>
      <c r="AJ7" s="680"/>
      <c r="AK7" s="680"/>
      <c r="AL7" s="680"/>
      <c r="AM7" s="680"/>
      <c r="AN7" s="680"/>
    </row>
    <row r="8" spans="1:40" ht="14.85" customHeight="1">
      <c r="A8" s="40" t="s">
        <v>171</v>
      </c>
      <c r="B8" s="41" t="s">
        <v>135</v>
      </c>
      <c r="C8" s="815">
        <v>0.2446931905195576</v>
      </c>
      <c r="D8" s="44">
        <v>0.28116321848327375</v>
      </c>
      <c r="E8" s="44">
        <v>0.20273732764462438</v>
      </c>
      <c r="F8" s="44">
        <v>0.20191051420678249</v>
      </c>
      <c r="G8" s="44">
        <v>0.20668796736642323</v>
      </c>
      <c r="H8" s="44">
        <v>0.16978847789476786</v>
      </c>
      <c r="I8" s="44">
        <v>8.8600930594356697E-2</v>
      </c>
      <c r="J8" s="44">
        <v>0.113919392329153</v>
      </c>
      <c r="K8" s="44">
        <v>0.13262820629009386</v>
      </c>
      <c r="L8" s="44">
        <v>0.11015856779517658</v>
      </c>
      <c r="M8" s="44">
        <v>0.14678242566338023</v>
      </c>
      <c r="N8" s="44">
        <v>0.17417856697505429</v>
      </c>
      <c r="O8" s="668"/>
      <c r="P8" s="668"/>
      <c r="Q8" s="668"/>
      <c r="R8" s="668"/>
      <c r="S8" s="668"/>
      <c r="T8" s="668"/>
      <c r="U8" s="668"/>
      <c r="V8" s="668"/>
      <c r="W8" s="668"/>
      <c r="X8" s="668"/>
      <c r="Y8" s="668"/>
      <c r="Z8" s="668"/>
      <c r="AA8" s="668"/>
      <c r="AB8" s="668"/>
      <c r="AC8" s="668"/>
      <c r="AD8" s="668"/>
      <c r="AE8" s="668"/>
      <c r="AF8" s="668"/>
      <c r="AG8" s="668"/>
      <c r="AH8" s="668"/>
      <c r="AI8" s="668"/>
      <c r="AJ8" s="680"/>
      <c r="AK8" s="680"/>
      <c r="AL8" s="680"/>
      <c r="AM8" s="680"/>
      <c r="AN8" s="680"/>
    </row>
    <row r="9" spans="1:40" ht="14.85" customHeight="1">
      <c r="A9" s="40" t="s">
        <v>91</v>
      </c>
      <c r="B9" s="41" t="s">
        <v>147</v>
      </c>
      <c r="C9" s="219">
        <v>105.28799999999998</v>
      </c>
      <c r="D9" s="39">
        <v>188.89400000000001</v>
      </c>
      <c r="E9" s="42">
        <v>159.202</v>
      </c>
      <c r="F9" s="42">
        <v>108.25600000000001</v>
      </c>
      <c r="G9" s="517">
        <v>44.569999999999993</v>
      </c>
      <c r="H9" s="42">
        <v>195.34400000000002</v>
      </c>
      <c r="I9" s="42">
        <v>206.17500000000001</v>
      </c>
      <c r="J9" s="42">
        <v>122.09300000000002</v>
      </c>
      <c r="K9" s="42">
        <v>119.76500000000001</v>
      </c>
      <c r="L9" s="42">
        <v>91.550000000000011</v>
      </c>
      <c r="M9" s="42">
        <v>88</v>
      </c>
      <c r="N9" s="42">
        <v>83.8</v>
      </c>
      <c r="O9" s="681"/>
      <c r="P9" s="668"/>
      <c r="Q9" s="668"/>
      <c r="R9" s="668"/>
      <c r="S9" s="668"/>
      <c r="T9" s="668"/>
      <c r="U9" s="668"/>
      <c r="V9" s="668"/>
      <c r="W9" s="668"/>
      <c r="X9" s="668"/>
      <c r="Y9" s="668"/>
      <c r="Z9" s="668"/>
      <c r="AA9" s="668"/>
      <c r="AB9" s="668"/>
      <c r="AC9" s="668"/>
      <c r="AD9" s="668"/>
      <c r="AE9" s="668"/>
      <c r="AF9" s="668"/>
      <c r="AG9" s="668"/>
      <c r="AH9" s="668"/>
      <c r="AI9" s="668"/>
      <c r="AJ9" s="680"/>
      <c r="AK9" s="680"/>
      <c r="AL9" s="680"/>
      <c r="AM9" s="680"/>
      <c r="AN9" s="680"/>
    </row>
    <row r="10" spans="1:40" ht="14.85" customHeight="1">
      <c r="A10" s="40" t="s">
        <v>42</v>
      </c>
      <c r="B10" s="41" t="s">
        <v>147</v>
      </c>
      <c r="C10" s="219">
        <v>63.153000000000006</v>
      </c>
      <c r="D10" s="39">
        <v>140.25899999999999</v>
      </c>
      <c r="E10" s="42">
        <v>98.48299999999999</v>
      </c>
      <c r="F10" s="42">
        <v>52.661000000000001</v>
      </c>
      <c r="G10" s="42">
        <v>67.086999999999989</v>
      </c>
      <c r="H10" s="42">
        <v>111.277</v>
      </c>
      <c r="I10" s="42">
        <v>68.501000000000005</v>
      </c>
      <c r="J10" s="42">
        <v>111.965</v>
      </c>
      <c r="K10" s="42">
        <v>59.95</v>
      </c>
      <c r="L10" s="42">
        <v>76.906999999999996</v>
      </c>
      <c r="M10" s="517">
        <v>78.000000000000028</v>
      </c>
      <c r="N10" s="42">
        <v>41.4</v>
      </c>
      <c r="O10" s="668"/>
      <c r="P10" s="668"/>
      <c r="Q10" s="668"/>
      <c r="R10" s="668"/>
      <c r="S10" s="668"/>
      <c r="T10" s="668"/>
      <c r="U10" s="668"/>
      <c r="V10" s="668"/>
      <c r="W10" s="668"/>
      <c r="X10" s="668"/>
      <c r="Y10" s="668"/>
      <c r="Z10" s="668"/>
      <c r="AA10" s="668"/>
      <c r="AB10" s="668"/>
      <c r="AC10" s="668"/>
      <c r="AD10" s="668"/>
      <c r="AE10" s="668"/>
      <c r="AF10" s="668"/>
      <c r="AG10" s="668"/>
      <c r="AH10" s="668"/>
      <c r="AI10" s="668"/>
      <c r="AJ10" s="680"/>
      <c r="AK10" s="680"/>
      <c r="AL10" s="680"/>
      <c r="AM10" s="680"/>
      <c r="AN10" s="680"/>
    </row>
    <row r="11" spans="1:40" ht="14.85" customHeight="1">
      <c r="A11" s="40" t="s">
        <v>24</v>
      </c>
      <c r="B11" s="41" t="s">
        <v>147</v>
      </c>
      <c r="C11" s="219">
        <v>60.43</v>
      </c>
      <c r="D11" s="39">
        <v>147.51500000000001</v>
      </c>
      <c r="E11" s="42">
        <v>118.267</v>
      </c>
      <c r="F11" s="42">
        <v>69.12</v>
      </c>
      <c r="G11" s="42">
        <v>8.19</v>
      </c>
      <c r="H11" s="42">
        <v>156.601</v>
      </c>
      <c r="I11" s="42">
        <v>162.596</v>
      </c>
      <c r="J11" s="42">
        <v>83.302999999999997</v>
      </c>
      <c r="K11" s="42">
        <v>84.691000000000003</v>
      </c>
      <c r="L11" s="42">
        <v>57.201999999999998</v>
      </c>
      <c r="M11" s="42">
        <v>29.5</v>
      </c>
      <c r="N11" s="42">
        <v>53</v>
      </c>
      <c r="O11" s="681"/>
      <c r="P11" s="668"/>
      <c r="Q11" s="703"/>
      <c r="R11" s="668"/>
      <c r="S11" s="668"/>
      <c r="T11" s="668"/>
      <c r="U11" s="668"/>
      <c r="V11" s="668"/>
      <c r="W11" s="668"/>
      <c r="X11" s="668"/>
      <c r="Y11" s="668"/>
      <c r="Z11" s="668"/>
      <c r="AA11" s="668"/>
      <c r="AB11" s="668"/>
      <c r="AC11" s="668"/>
      <c r="AD11" s="668"/>
      <c r="AE11" s="668"/>
      <c r="AF11" s="668"/>
      <c r="AG11" s="668"/>
      <c r="AH11" s="668"/>
      <c r="AI11" s="668"/>
      <c r="AJ11" s="680"/>
      <c r="AK11" s="680"/>
      <c r="AL11" s="680"/>
      <c r="AM11" s="680"/>
      <c r="AN11" s="680"/>
    </row>
    <row r="12" spans="1:40" ht="14.85" customHeight="1">
      <c r="A12" s="231" t="s">
        <v>172</v>
      </c>
      <c r="B12" s="41" t="s">
        <v>147</v>
      </c>
      <c r="C12" s="219">
        <v>51.998550000000002</v>
      </c>
      <c r="D12" s="39">
        <v>112.6084</v>
      </c>
      <c r="E12" s="42">
        <v>93.529000000000011</v>
      </c>
      <c r="F12" s="42">
        <v>42.928850000000004</v>
      </c>
      <c r="G12" s="42">
        <v>61.408250000000002</v>
      </c>
      <c r="H12" s="42">
        <v>88.712600000000009</v>
      </c>
      <c r="I12" s="42">
        <v>53.68160000000001</v>
      </c>
      <c r="J12" s="42">
        <v>94.407700000000006</v>
      </c>
      <c r="K12" s="42">
        <v>46.831150000000001</v>
      </c>
      <c r="L12" s="42">
        <v>61.116250000000001</v>
      </c>
      <c r="M12" s="517">
        <v>70.199999999999989</v>
      </c>
      <c r="N12" s="42">
        <v>29.2</v>
      </c>
      <c r="O12" s="668"/>
      <c r="P12" s="701"/>
      <c r="Q12" s="703"/>
      <c r="R12" s="668"/>
      <c r="S12" s="668"/>
      <c r="T12" s="668"/>
      <c r="U12" s="668"/>
      <c r="V12" s="668"/>
      <c r="W12" s="668"/>
      <c r="X12" s="668"/>
      <c r="Y12" s="668"/>
      <c r="Z12" s="668"/>
      <c r="AA12" s="668"/>
      <c r="AB12" s="668"/>
      <c r="AC12" s="668"/>
      <c r="AD12" s="668"/>
      <c r="AE12" s="668"/>
      <c r="AF12" s="668"/>
      <c r="AG12" s="668"/>
      <c r="AH12" s="668"/>
      <c r="AI12" s="668"/>
      <c r="AJ12" s="680"/>
      <c r="AK12" s="680"/>
      <c r="AL12" s="680"/>
      <c r="AM12" s="680"/>
      <c r="AN12" s="680"/>
    </row>
    <row r="13" spans="1:40" ht="14.85" customHeight="1">
      <c r="A13" s="40" t="s">
        <v>27</v>
      </c>
      <c r="B13" s="41" t="s">
        <v>147</v>
      </c>
      <c r="C13" s="219">
        <v>49.668999999999997</v>
      </c>
      <c r="D13" s="39">
        <v>118.69099999999999</v>
      </c>
      <c r="E13" s="42">
        <v>107.601</v>
      </c>
      <c r="F13" s="42">
        <v>56.804000000000002</v>
      </c>
      <c r="G13" s="42">
        <v>28.558000000000003</v>
      </c>
      <c r="H13" s="42">
        <v>127.238</v>
      </c>
      <c r="I13" s="42">
        <v>108.45800000000001</v>
      </c>
      <c r="J13" s="42">
        <v>70.144999999999982</v>
      </c>
      <c r="K13" s="42">
        <v>67.957000000000008</v>
      </c>
      <c r="L13" s="42">
        <v>46.774999999999999</v>
      </c>
      <c r="M13" s="517">
        <v>47.9</v>
      </c>
      <c r="N13" s="42">
        <v>51.2</v>
      </c>
      <c r="O13" s="668"/>
      <c r="P13" s="668"/>
      <c r="Q13" s="668"/>
      <c r="R13" s="668"/>
      <c r="S13" s="668"/>
      <c r="T13" s="668"/>
      <c r="U13" s="668"/>
      <c r="V13" s="668"/>
      <c r="W13" s="668"/>
      <c r="X13" s="668"/>
      <c r="Y13" s="668"/>
      <c r="Z13" s="668"/>
      <c r="AA13" s="668"/>
      <c r="AB13" s="668"/>
      <c r="AC13" s="668"/>
      <c r="AD13" s="668"/>
      <c r="AE13" s="668"/>
      <c r="AF13" s="668"/>
      <c r="AG13" s="668"/>
      <c r="AH13" s="668"/>
      <c r="AI13" s="668"/>
      <c r="AJ13" s="680"/>
      <c r="AK13" s="680"/>
      <c r="AL13" s="680"/>
      <c r="AM13" s="680"/>
      <c r="AN13" s="680"/>
    </row>
    <row r="14" spans="1:40" ht="14.85" customHeight="1">
      <c r="A14" s="231" t="s">
        <v>173</v>
      </c>
      <c r="B14" s="41" t="s">
        <v>147</v>
      </c>
      <c r="C14" s="219">
        <v>212.80000000000007</v>
      </c>
      <c r="D14" s="39">
        <v>209.5</v>
      </c>
      <c r="E14" s="42">
        <v>303.39999999999998</v>
      </c>
      <c r="F14" s="42">
        <v>231.1</v>
      </c>
      <c r="G14" s="42">
        <v>281.8</v>
      </c>
      <c r="H14" s="42">
        <v>120.8</v>
      </c>
      <c r="I14" s="42">
        <v>154</v>
      </c>
      <c r="J14" s="42">
        <v>188.1</v>
      </c>
      <c r="K14" s="42">
        <v>117.5</v>
      </c>
      <c r="L14" s="42">
        <v>62</v>
      </c>
      <c r="M14" s="517">
        <v>103.1</v>
      </c>
      <c r="N14" s="42">
        <v>54.1</v>
      </c>
      <c r="O14" s="668"/>
      <c r="P14" s="668"/>
      <c r="Q14" s="668"/>
      <c r="R14" s="668"/>
      <c r="S14" s="668"/>
      <c r="T14" s="668"/>
      <c r="U14" s="668"/>
      <c r="V14" s="668"/>
      <c r="W14" s="668"/>
      <c r="X14" s="668"/>
      <c r="Y14" s="668"/>
      <c r="Z14" s="668"/>
      <c r="AA14" s="668"/>
      <c r="AB14" s="668"/>
      <c r="AC14" s="668"/>
      <c r="AD14" s="668"/>
      <c r="AE14" s="668"/>
      <c r="AF14" s="668"/>
      <c r="AG14" s="668"/>
      <c r="AH14" s="668"/>
      <c r="AI14" s="668"/>
      <c r="AJ14" s="680"/>
      <c r="AK14" s="680"/>
      <c r="AL14" s="680"/>
      <c r="AM14" s="680"/>
      <c r="AN14" s="680"/>
    </row>
    <row r="15" spans="1:40" ht="14.85" customHeight="1">
      <c r="A15" s="231" t="s">
        <v>94</v>
      </c>
      <c r="B15" s="41" t="s">
        <v>147</v>
      </c>
      <c r="C15" s="219">
        <v>55.89</v>
      </c>
      <c r="D15" s="39">
        <v>169.49200000000002</v>
      </c>
      <c r="E15" s="42">
        <v>142.93593288</v>
      </c>
      <c r="F15" s="42">
        <v>82.83317246</v>
      </c>
      <c r="G15" s="42">
        <v>-23.660172459999998</v>
      </c>
      <c r="H15" s="130">
        <v>185.26300000000003</v>
      </c>
      <c r="I15" s="130">
        <v>197.18698556999999</v>
      </c>
      <c r="J15" s="130">
        <v>101.42451100000002</v>
      </c>
      <c r="K15" s="130">
        <v>96.212000000000003</v>
      </c>
      <c r="L15" s="130">
        <v>89.306000000000012</v>
      </c>
      <c r="M15" s="519">
        <v>82.9</v>
      </c>
      <c r="N15" s="130">
        <v>67.400000000000006</v>
      </c>
      <c r="O15" s="668"/>
      <c r="P15" s="668"/>
      <c r="Q15" s="668"/>
      <c r="R15" s="668"/>
      <c r="S15" s="668"/>
      <c r="T15" s="668"/>
      <c r="U15" s="668"/>
      <c r="V15" s="668"/>
      <c r="W15" s="668"/>
      <c r="X15" s="668"/>
      <c r="Y15" s="668"/>
      <c r="Z15" s="668"/>
      <c r="AA15" s="668"/>
      <c r="AB15" s="668"/>
      <c r="AC15" s="668"/>
      <c r="AD15" s="668"/>
      <c r="AE15" s="668"/>
      <c r="AF15" s="668"/>
      <c r="AG15" s="668"/>
      <c r="AH15" s="668"/>
      <c r="AI15" s="668"/>
      <c r="AJ15" s="680"/>
      <c r="AK15" s="680"/>
      <c r="AL15" s="680"/>
      <c r="AM15" s="680"/>
      <c r="AN15" s="680"/>
    </row>
    <row r="16" spans="1:40" ht="14.85" customHeight="1">
      <c r="A16" s="231" t="s">
        <v>100</v>
      </c>
      <c r="B16" s="41" t="s">
        <v>147</v>
      </c>
      <c r="C16" s="219">
        <v>-110.00000000000009</v>
      </c>
      <c r="D16" s="39">
        <v>5</v>
      </c>
      <c r="E16" s="42">
        <v>-97.1</v>
      </c>
      <c r="F16" s="42">
        <v>-165.5</v>
      </c>
      <c r="G16" s="42">
        <v>-157.80000000000001</v>
      </c>
      <c r="H16" s="42">
        <v>208</v>
      </c>
      <c r="I16" s="42">
        <v>652.9</v>
      </c>
      <c r="J16" s="42">
        <v>-385.50529414416701</v>
      </c>
      <c r="K16" s="42">
        <v>-92.8</v>
      </c>
      <c r="L16" s="42">
        <v>-157.19999999999999</v>
      </c>
      <c r="M16" s="832">
        <v>-278.5</v>
      </c>
      <c r="N16" s="833">
        <v>-47.3</v>
      </c>
      <c r="O16" s="668"/>
      <c r="P16" s="668"/>
      <c r="Q16" s="668"/>
      <c r="R16" s="668"/>
      <c r="S16" s="668"/>
      <c r="T16" s="668"/>
      <c r="U16" s="668"/>
      <c r="V16" s="668"/>
      <c r="W16" s="668"/>
      <c r="X16" s="668"/>
      <c r="Y16" s="668"/>
      <c r="Z16" s="668"/>
      <c r="AA16" s="668"/>
      <c r="AB16" s="668"/>
      <c r="AC16" s="668"/>
      <c r="AD16" s="668"/>
      <c r="AE16" s="668"/>
      <c r="AF16" s="668"/>
      <c r="AG16" s="668"/>
      <c r="AH16" s="668"/>
      <c r="AI16" s="668"/>
      <c r="AJ16" s="680"/>
      <c r="AK16" s="680"/>
      <c r="AL16" s="680"/>
      <c r="AM16" s="680"/>
      <c r="AN16" s="680"/>
    </row>
    <row r="17" spans="1:40" ht="14.85" customHeight="1">
      <c r="A17" s="231" t="s">
        <v>610</v>
      </c>
      <c r="B17" s="41" t="s">
        <v>135</v>
      </c>
      <c r="C17" s="815">
        <v>0.13521777052779274</v>
      </c>
      <c r="D17" s="44">
        <v>0.14175904278772464</v>
      </c>
      <c r="E17" s="44">
        <v>0.13063464125777652</v>
      </c>
      <c r="F17" s="44">
        <v>0.11398960594722032</v>
      </c>
      <c r="G17" s="44">
        <v>0.14162130933989719</v>
      </c>
      <c r="H17" s="44">
        <v>0.13852537875545667</v>
      </c>
      <c r="I17" s="44">
        <v>0.12861268186254665</v>
      </c>
      <c r="J17" s="44">
        <v>0.13696359663643462</v>
      </c>
      <c r="K17" s="963">
        <v>0.107</v>
      </c>
      <c r="L17" s="44">
        <v>9.9950499562620782E-2</v>
      </c>
      <c r="M17" s="44">
        <v>8.8999999999999996E-2</v>
      </c>
      <c r="N17" s="44">
        <v>9.0999999999999998E-2</v>
      </c>
      <c r="O17" s="668"/>
      <c r="P17" s="668"/>
      <c r="Q17" s="668"/>
      <c r="R17" s="668"/>
      <c r="S17" s="668"/>
      <c r="T17" s="668"/>
      <c r="U17" s="668"/>
      <c r="V17" s="668"/>
      <c r="W17" s="668"/>
      <c r="X17" s="668"/>
      <c r="Y17" s="668"/>
      <c r="Z17" s="668"/>
      <c r="AA17" s="668"/>
      <c r="AB17" s="668"/>
      <c r="AC17" s="668"/>
      <c r="AD17" s="668"/>
      <c r="AE17" s="668"/>
      <c r="AF17" s="668"/>
      <c r="AG17" s="668"/>
      <c r="AH17" s="668"/>
      <c r="AI17" s="668"/>
      <c r="AJ17" s="680"/>
      <c r="AK17" s="680"/>
      <c r="AL17" s="680"/>
      <c r="AM17" s="680"/>
      <c r="AN17" s="680"/>
    </row>
    <row r="18" spans="1:40" ht="14.85" customHeight="1">
      <c r="A18" s="231" t="s">
        <v>611</v>
      </c>
      <c r="B18" s="41" t="s">
        <v>135</v>
      </c>
      <c r="C18" s="815">
        <v>0.14950025106466688</v>
      </c>
      <c r="D18" s="44">
        <v>0.14225177122064284</v>
      </c>
      <c r="E18" s="44">
        <v>0.14591018713766074</v>
      </c>
      <c r="F18" s="44">
        <v>0.14842086442778887</v>
      </c>
      <c r="G18" s="44">
        <v>0.15876006263039094</v>
      </c>
      <c r="H18" s="44">
        <v>0.18392870670716169</v>
      </c>
      <c r="I18" s="44">
        <v>0.14739864364107322</v>
      </c>
      <c r="J18" s="44">
        <v>0.11527138559233188</v>
      </c>
      <c r="K18" s="44">
        <v>0.10810960597318481</v>
      </c>
      <c r="L18" s="44">
        <v>8.5893279726948171E-2</v>
      </c>
      <c r="M18" s="44">
        <v>8.6999999999999994E-2</v>
      </c>
      <c r="N18" s="44">
        <v>0.111</v>
      </c>
      <c r="O18" s="668"/>
      <c r="P18" s="668"/>
      <c r="Q18" s="668"/>
      <c r="R18" s="668"/>
      <c r="S18" s="668"/>
      <c r="T18" s="668"/>
      <c r="U18" s="668"/>
      <c r="V18" s="668"/>
      <c r="W18" s="668"/>
      <c r="X18" s="668"/>
      <c r="Y18" s="668"/>
      <c r="Z18" s="668"/>
      <c r="AA18" s="668"/>
      <c r="AB18" s="668"/>
      <c r="AC18" s="668"/>
      <c r="AD18" s="668"/>
      <c r="AE18" s="668"/>
      <c r="AF18" s="668"/>
      <c r="AG18" s="668"/>
      <c r="AH18" s="668"/>
      <c r="AI18" s="668"/>
      <c r="AJ18" s="680"/>
      <c r="AK18" s="680"/>
      <c r="AL18" s="680"/>
      <c r="AM18" s="680"/>
      <c r="AN18" s="680"/>
    </row>
    <row r="19" spans="1:40" ht="14.85" customHeight="1">
      <c r="A19" s="231" t="s">
        <v>612</v>
      </c>
      <c r="B19" s="41" t="s">
        <v>135</v>
      </c>
      <c r="C19" s="815">
        <v>0.10378758997261073</v>
      </c>
      <c r="D19" s="44">
        <v>0.11149477590743996</v>
      </c>
      <c r="E19" s="44">
        <v>9.8456702512601857E-2</v>
      </c>
      <c r="F19" s="44">
        <v>8.612335359093147E-2</v>
      </c>
      <c r="G19" s="44">
        <v>0.11330139709340536</v>
      </c>
      <c r="H19" s="44">
        <v>0.12069898385078591</v>
      </c>
      <c r="I19" s="44">
        <v>0.10713476093613435</v>
      </c>
      <c r="J19" s="44">
        <v>0.10748059075999297</v>
      </c>
      <c r="K19" s="44">
        <v>9.1435079070654318E-2</v>
      </c>
      <c r="L19" s="44">
        <v>8.8149045885889385E-2</v>
      </c>
      <c r="M19" s="44">
        <v>7.9000000000000001E-2</v>
      </c>
      <c r="N19" s="44">
        <v>7.8E-2</v>
      </c>
      <c r="O19" s="668"/>
      <c r="P19" s="668"/>
      <c r="Q19" s="668"/>
      <c r="R19" s="668"/>
      <c r="S19" s="668"/>
      <c r="T19" s="668"/>
      <c r="U19" s="668"/>
      <c r="V19" s="668"/>
      <c r="W19" s="668"/>
      <c r="X19" s="668"/>
      <c r="Y19" s="668"/>
      <c r="Z19" s="668"/>
      <c r="AA19" s="668"/>
      <c r="AB19" s="668"/>
      <c r="AC19" s="668"/>
      <c r="AD19" s="668"/>
      <c r="AE19" s="668"/>
      <c r="AF19" s="668"/>
      <c r="AG19" s="668"/>
      <c r="AH19" s="668"/>
      <c r="AI19" s="668"/>
      <c r="AJ19" s="680"/>
      <c r="AK19" s="680"/>
      <c r="AL19" s="680"/>
      <c r="AM19" s="680"/>
      <c r="AN19" s="680"/>
    </row>
    <row r="20" spans="1:40" ht="14.85" customHeight="1">
      <c r="A20" s="1082" t="s">
        <v>613</v>
      </c>
      <c r="B20" s="1063" t="s">
        <v>135</v>
      </c>
      <c r="C20" s="1083">
        <v>0.11575641410796303</v>
      </c>
      <c r="D20" s="1084">
        <v>0.10667605247116593</v>
      </c>
      <c r="E20" s="1084">
        <v>0.10523047870608027</v>
      </c>
      <c r="F20" s="1084">
        <v>0.11400850865126722</v>
      </c>
      <c r="G20" s="1084">
        <v>0.1296447360381833</v>
      </c>
      <c r="H20" s="1084">
        <v>0.16715357793147742</v>
      </c>
      <c r="I20" s="1084">
        <v>0.13088529568728607</v>
      </c>
      <c r="J20" s="1084">
        <v>8.2518234085816225E-2</v>
      </c>
      <c r="K20" s="1084">
        <v>7.891582957291339E-2</v>
      </c>
      <c r="L20" s="1084">
        <v>7.1240315939846977E-2</v>
      </c>
      <c r="M20" s="1084">
        <v>7.2999999999999995E-2</v>
      </c>
      <c r="N20" s="1084">
        <v>9.9000000000000005E-2</v>
      </c>
      <c r="O20" s="668"/>
      <c r="P20" s="668"/>
      <c r="Q20" s="668"/>
      <c r="R20" s="668"/>
      <c r="S20" s="668"/>
      <c r="T20" s="668"/>
      <c r="U20" s="668"/>
      <c r="V20" s="668"/>
      <c r="W20" s="668"/>
      <c r="X20" s="668"/>
      <c r="Y20" s="668"/>
      <c r="Z20" s="668"/>
      <c r="AA20" s="668"/>
      <c r="AB20" s="668"/>
      <c r="AC20" s="668"/>
      <c r="AD20" s="668"/>
      <c r="AE20" s="668"/>
      <c r="AF20" s="668"/>
      <c r="AG20" s="668"/>
      <c r="AH20" s="668"/>
      <c r="AI20" s="668"/>
      <c r="AJ20" s="680"/>
      <c r="AK20" s="680"/>
      <c r="AL20" s="680"/>
      <c r="AM20" s="680"/>
      <c r="AN20" s="680"/>
    </row>
    <row r="21" spans="1:40" s="1045" customFormat="1" ht="14.85" customHeight="1">
      <c r="A21" s="1031"/>
      <c r="B21" s="1087"/>
      <c r="C21" s="1087" t="s">
        <v>539</v>
      </c>
      <c r="D21" s="1028" t="s">
        <v>30</v>
      </c>
      <c r="E21" s="1028" t="s">
        <v>31</v>
      </c>
      <c r="F21" s="1028" t="s">
        <v>174</v>
      </c>
      <c r="G21" s="1028" t="s">
        <v>175</v>
      </c>
      <c r="H21" s="1028" t="s">
        <v>176</v>
      </c>
      <c r="I21" s="1028" t="s">
        <v>177</v>
      </c>
      <c r="J21" s="1028" t="s">
        <v>178</v>
      </c>
      <c r="K21" s="1028" t="s">
        <v>179</v>
      </c>
      <c r="L21" s="1028" t="s">
        <v>180</v>
      </c>
      <c r="M21" s="1028" t="s">
        <v>181</v>
      </c>
      <c r="N21" s="1028" t="s">
        <v>182</v>
      </c>
      <c r="O21" s="1044"/>
      <c r="P21" s="1044"/>
      <c r="Q21" s="1044"/>
      <c r="R21" s="1088"/>
      <c r="S21" s="1088"/>
      <c r="T21" s="1088"/>
      <c r="U21" s="1088"/>
      <c r="V21" s="1088"/>
      <c r="W21" s="1088"/>
      <c r="X21" s="1088"/>
      <c r="Y21" s="1088"/>
      <c r="Z21" s="1044"/>
      <c r="AA21" s="1044"/>
      <c r="AB21" s="1044"/>
      <c r="AC21" s="1044"/>
      <c r="AD21" s="1088"/>
      <c r="AE21" s="1088"/>
      <c r="AF21" s="1088"/>
      <c r="AG21" s="1088"/>
      <c r="AH21" s="1088"/>
      <c r="AI21" s="1088"/>
      <c r="AJ21" s="1088"/>
      <c r="AK21" s="1088"/>
      <c r="AL21" s="1088"/>
      <c r="AM21" s="1088"/>
      <c r="AN21" s="1088"/>
    </row>
    <row r="22" spans="1:40" ht="14.85" customHeight="1">
      <c r="A22" s="37" t="s">
        <v>156</v>
      </c>
      <c r="B22" s="38" t="s">
        <v>147</v>
      </c>
      <c r="C22" s="219">
        <v>5365.9929999999995</v>
      </c>
      <c r="D22" s="39">
        <v>5327.4610000000002</v>
      </c>
      <c r="E22" s="39">
        <v>5244.3540000000003</v>
      </c>
      <c r="F22" s="39">
        <v>5067.87</v>
      </c>
      <c r="G22" s="39">
        <v>5049.6670000000004</v>
      </c>
      <c r="H22" s="39">
        <v>4928.2420000000002</v>
      </c>
      <c r="I22" s="39">
        <v>5271.5535999999993</v>
      </c>
      <c r="J22" s="39">
        <v>5304.6890000000003</v>
      </c>
      <c r="K22" s="39">
        <v>4614.4669999999996</v>
      </c>
      <c r="L22" s="39">
        <v>4623.0320000000002</v>
      </c>
      <c r="M22" s="39">
        <v>4258.1000000000004</v>
      </c>
      <c r="N22" s="39">
        <v>4131.1000000000004</v>
      </c>
      <c r="O22" s="668"/>
      <c r="P22" s="668"/>
      <c r="Q22" s="668"/>
      <c r="R22" s="668"/>
      <c r="S22" s="668"/>
      <c r="T22" s="668"/>
      <c r="U22" s="668"/>
      <c r="V22" s="668"/>
      <c r="W22" s="668"/>
      <c r="X22" s="668"/>
      <c r="Y22" s="668"/>
      <c r="Z22" s="668"/>
      <c r="AA22" s="668"/>
      <c r="AB22" s="668"/>
      <c r="AC22" s="668"/>
      <c r="AD22" s="680"/>
      <c r="AE22" s="680"/>
      <c r="AF22" s="680"/>
      <c r="AG22" s="680"/>
      <c r="AH22" s="680"/>
      <c r="AI22" s="680"/>
      <c r="AJ22" s="680"/>
      <c r="AK22" s="680"/>
      <c r="AL22" s="680"/>
      <c r="AM22" s="680"/>
      <c r="AN22" s="680"/>
    </row>
    <row r="23" spans="1:40" ht="14.85" customHeight="1">
      <c r="A23" s="37" t="s">
        <v>72</v>
      </c>
      <c r="B23" s="38" t="s">
        <v>147</v>
      </c>
      <c r="C23" s="219">
        <v>2369.5409999999997</v>
      </c>
      <c r="D23" s="39">
        <v>2321.3679999999999</v>
      </c>
      <c r="E23" s="39">
        <v>2263.415</v>
      </c>
      <c r="F23" s="39">
        <v>2100.8580000000002</v>
      </c>
      <c r="G23" s="39">
        <v>2083.5949999999998</v>
      </c>
      <c r="H23" s="39">
        <v>2060.2560000000003</v>
      </c>
      <c r="I23" s="39">
        <v>2125.6</v>
      </c>
      <c r="J23" s="39">
        <v>2228.1559999999999</v>
      </c>
      <c r="K23" s="39">
        <v>2127.779</v>
      </c>
      <c r="L23" s="39">
        <v>2005.328</v>
      </c>
      <c r="M23" s="39">
        <v>1855.9</v>
      </c>
      <c r="N23" s="39">
        <v>1811.2</v>
      </c>
      <c r="O23" s="668"/>
      <c r="P23" s="668"/>
      <c r="Q23" s="668"/>
      <c r="R23" s="668"/>
      <c r="S23" s="668"/>
      <c r="T23" s="668"/>
      <c r="U23" s="668"/>
      <c r="V23" s="668"/>
      <c r="W23" s="668"/>
      <c r="X23" s="668"/>
      <c r="Y23" s="668"/>
      <c r="Z23" s="668"/>
      <c r="AA23" s="668"/>
      <c r="AB23" s="668"/>
      <c r="AC23" s="668"/>
      <c r="AD23" s="680"/>
      <c r="AE23" s="680"/>
      <c r="AF23" s="680"/>
      <c r="AG23" s="680"/>
      <c r="AH23" s="680"/>
      <c r="AI23" s="680"/>
      <c r="AJ23" s="680"/>
      <c r="AK23" s="680"/>
      <c r="AL23" s="680"/>
      <c r="AM23" s="680"/>
      <c r="AN23" s="680"/>
    </row>
    <row r="24" spans="1:40" ht="14.85" customHeight="1">
      <c r="A24" s="37" t="s">
        <v>183</v>
      </c>
      <c r="B24" s="38" t="s">
        <v>147</v>
      </c>
      <c r="C24" s="219">
        <v>1410.9579999999999</v>
      </c>
      <c r="D24" s="39">
        <v>1287.7650000000001</v>
      </c>
      <c r="E24" s="39">
        <v>1317.5239999999999</v>
      </c>
      <c r="F24" s="39">
        <v>1114.1300000000001</v>
      </c>
      <c r="G24" s="39">
        <v>966.71800000000007</v>
      </c>
      <c r="H24" s="39">
        <v>762.92</v>
      </c>
      <c r="I24" s="39">
        <v>986.92100000000005</v>
      </c>
      <c r="J24" s="39">
        <v>1512.8</v>
      </c>
      <c r="K24" s="39">
        <v>1156.1869999999999</v>
      </c>
      <c r="L24" s="39">
        <v>1000.658</v>
      </c>
      <c r="M24" s="39">
        <v>957.2</v>
      </c>
      <c r="N24" s="39">
        <v>620.4</v>
      </c>
      <c r="O24" s="668"/>
      <c r="P24" s="668"/>
      <c r="Q24" s="668"/>
      <c r="R24" s="668"/>
      <c r="S24" s="668"/>
      <c r="T24" s="668"/>
      <c r="U24" s="668"/>
      <c r="V24" s="668"/>
      <c r="W24" s="668"/>
      <c r="X24" s="668"/>
      <c r="Y24" s="668"/>
      <c r="Z24" s="668"/>
      <c r="AA24" s="668"/>
      <c r="AB24" s="668"/>
      <c r="AC24" s="668"/>
      <c r="AD24" s="680"/>
      <c r="AE24" s="680"/>
      <c r="AF24" s="680"/>
      <c r="AG24" s="680"/>
      <c r="AH24" s="680"/>
      <c r="AI24" s="680"/>
      <c r="AJ24" s="680"/>
      <c r="AK24" s="680"/>
      <c r="AL24" s="680"/>
      <c r="AM24" s="680"/>
      <c r="AN24" s="680"/>
    </row>
    <row r="25" spans="1:40" ht="14.85" customHeight="1">
      <c r="A25" s="37" t="s">
        <v>184</v>
      </c>
      <c r="B25" s="38" t="s">
        <v>147</v>
      </c>
      <c r="C25" s="219">
        <v>113.66000000000001</v>
      </c>
      <c r="D25" s="39">
        <v>144.38999999999999</v>
      </c>
      <c r="E25" s="39">
        <v>175.221</v>
      </c>
      <c r="F25" s="39">
        <v>216.78899999999999</v>
      </c>
      <c r="G25" s="39">
        <v>190.988</v>
      </c>
      <c r="H25" s="39">
        <v>314.79300000000001</v>
      </c>
      <c r="I25" s="39">
        <v>443.3189999999999</v>
      </c>
      <c r="J25" s="39">
        <v>1030.00599349</v>
      </c>
      <c r="K25" s="39">
        <v>717.368188345833</v>
      </c>
      <c r="L25" s="39">
        <v>633.56247445583301</v>
      </c>
      <c r="M25" s="39">
        <v>438.72219588495909</v>
      </c>
      <c r="N25" s="39">
        <v>169.5</v>
      </c>
      <c r="O25" s="668"/>
      <c r="P25" s="668"/>
      <c r="Q25" s="668"/>
      <c r="R25" s="668"/>
      <c r="S25" s="668"/>
      <c r="T25" s="668"/>
      <c r="U25" s="668"/>
      <c r="V25" s="668"/>
      <c r="W25" s="668"/>
      <c r="X25" s="668"/>
      <c r="Y25" s="668"/>
      <c r="Z25" s="668"/>
      <c r="AA25" s="668"/>
      <c r="AB25" s="668"/>
      <c r="AC25" s="668"/>
      <c r="AD25" s="680"/>
      <c r="AE25" s="680"/>
      <c r="AF25" s="680"/>
      <c r="AG25" s="680"/>
      <c r="AH25" s="680"/>
      <c r="AI25" s="680"/>
      <c r="AJ25" s="680"/>
      <c r="AK25" s="680"/>
      <c r="AL25" s="680"/>
      <c r="AM25" s="680"/>
      <c r="AN25" s="680"/>
    </row>
    <row r="26" spans="1:40" ht="14.85" customHeight="1">
      <c r="A26" s="37" t="s">
        <v>185</v>
      </c>
      <c r="B26" s="38" t="s">
        <v>147</v>
      </c>
      <c r="C26" s="219">
        <v>3780.4989999999998</v>
      </c>
      <c r="D26" s="39">
        <v>3609.2329999999997</v>
      </c>
      <c r="E26" s="39">
        <v>3580.9389999999999</v>
      </c>
      <c r="F26" s="39">
        <v>3214.788</v>
      </c>
      <c r="G26" s="39">
        <v>3050.1129999999998</v>
      </c>
      <c r="H26" s="39">
        <v>2823.2759999999998</v>
      </c>
      <c r="I26" s="39">
        <v>3112.5210000000002</v>
      </c>
      <c r="J26" s="39">
        <v>3740.9560000000001</v>
      </c>
      <c r="K26" s="39">
        <v>3283.9659999999999</v>
      </c>
      <c r="L26" s="39">
        <v>3005.9859999999999</v>
      </c>
      <c r="M26" s="39">
        <v>2813.1561047302489</v>
      </c>
      <c r="N26" s="39">
        <v>2431.590163293477</v>
      </c>
      <c r="O26" s="668"/>
      <c r="P26" s="668"/>
      <c r="Q26" s="668"/>
      <c r="R26" s="668"/>
      <c r="S26" s="668"/>
      <c r="T26" s="668"/>
      <c r="U26" s="668"/>
      <c r="V26" s="668"/>
      <c r="W26" s="668"/>
      <c r="X26" s="668"/>
      <c r="Y26" s="668"/>
      <c r="Z26" s="668"/>
      <c r="AA26" s="668"/>
      <c r="AB26" s="668"/>
      <c r="AC26" s="668"/>
      <c r="AD26" s="680"/>
      <c r="AE26" s="680"/>
      <c r="AF26" s="680"/>
      <c r="AG26" s="680"/>
      <c r="AH26" s="680"/>
      <c r="AI26" s="680"/>
      <c r="AJ26" s="680"/>
      <c r="AK26" s="680"/>
      <c r="AL26" s="680"/>
      <c r="AM26" s="680"/>
      <c r="AN26" s="680"/>
    </row>
    <row r="27" spans="1:40" ht="14.85" customHeight="1">
      <c r="A27" s="37" t="s">
        <v>186</v>
      </c>
      <c r="B27" s="38" t="s">
        <v>158</v>
      </c>
      <c r="C27" s="220">
        <v>2.5115854309823051</v>
      </c>
      <c r="D27" s="131">
        <v>2.570276355130114</v>
      </c>
      <c r="E27" s="131">
        <v>2.5967613506460743</v>
      </c>
      <c r="F27" s="131">
        <v>2.0094525972093189</v>
      </c>
      <c r="G27" s="131">
        <v>1.7013705767829292</v>
      </c>
      <c r="H27" s="131">
        <v>1.1859898612883719</v>
      </c>
      <c r="I27" s="131">
        <v>1.828704999045736</v>
      </c>
      <c r="J27" s="131">
        <v>3.6487491655868083</v>
      </c>
      <c r="K27" s="131">
        <v>3.0768496089561226</v>
      </c>
      <c r="L27" s="131">
        <v>2.9512251873512598</v>
      </c>
      <c r="M27" s="131">
        <v>2.79</v>
      </c>
      <c r="N27" s="131">
        <v>1.72</v>
      </c>
      <c r="O27" s="668"/>
      <c r="P27" s="668"/>
      <c r="Q27" s="668"/>
      <c r="R27" s="668"/>
      <c r="S27" s="668"/>
      <c r="T27" s="668"/>
      <c r="U27" s="668"/>
      <c r="V27" s="668"/>
      <c r="W27" s="668"/>
      <c r="X27" s="668"/>
      <c r="Y27" s="668"/>
      <c r="Z27" s="668"/>
      <c r="AA27" s="668"/>
      <c r="AB27" s="668"/>
      <c r="AC27" s="668"/>
      <c r="AD27" s="680"/>
      <c r="AE27" s="680"/>
      <c r="AF27" s="680"/>
      <c r="AG27" s="680"/>
      <c r="AH27" s="680"/>
      <c r="AI27" s="680"/>
      <c r="AJ27" s="680"/>
      <c r="AK27" s="680"/>
      <c r="AL27" s="680"/>
      <c r="AM27" s="680"/>
      <c r="AN27" s="680"/>
    </row>
    <row r="28" spans="1:40" ht="14.85" customHeight="1">
      <c r="A28" s="37" t="s">
        <v>187</v>
      </c>
      <c r="B28" s="38" t="s">
        <v>158</v>
      </c>
      <c r="C28" s="220">
        <v>2.7086878724580696</v>
      </c>
      <c r="D28" s="131">
        <v>2.4931561217377838</v>
      </c>
      <c r="E28" s="131">
        <v>2.7182144905529584</v>
      </c>
      <c r="F28" s="131">
        <v>2.4355436807444399</v>
      </c>
      <c r="G28" s="131">
        <v>1.8719287576357388</v>
      </c>
      <c r="H28" s="131">
        <v>1.5021688236765056</v>
      </c>
      <c r="I28" s="131">
        <v>2.1029012558755973</v>
      </c>
      <c r="J28" s="834">
        <v>3.2333316806374861</v>
      </c>
      <c r="K28" s="834">
        <v>2.9645155678535837</v>
      </c>
      <c r="L28" s="834">
        <v>2.7285994489408005</v>
      </c>
      <c r="M28" s="131">
        <v>2.88</v>
      </c>
      <c r="N28" s="131">
        <v>1.99</v>
      </c>
      <c r="O28" s="668"/>
      <c r="P28" s="668"/>
      <c r="Q28" s="668"/>
      <c r="R28" s="668"/>
      <c r="S28" s="668"/>
      <c r="T28" s="668"/>
      <c r="U28" s="668"/>
      <c r="V28" s="668"/>
      <c r="W28" s="668"/>
      <c r="X28" s="668"/>
      <c r="Y28" s="668"/>
      <c r="Z28" s="668"/>
      <c r="AA28" s="668"/>
      <c r="AB28" s="668"/>
      <c r="AC28" s="668"/>
      <c r="AD28" s="680"/>
      <c r="AE28" s="680"/>
      <c r="AF28" s="680"/>
      <c r="AG28" s="680"/>
      <c r="AH28" s="680"/>
      <c r="AI28" s="680"/>
      <c r="AJ28" s="680"/>
      <c r="AK28" s="680"/>
      <c r="AL28" s="680"/>
      <c r="AM28" s="680"/>
      <c r="AN28" s="680"/>
    </row>
    <row r="29" spans="1:40" ht="14.85" customHeight="1">
      <c r="A29" s="896" t="s">
        <v>188</v>
      </c>
      <c r="B29" s="897" t="s">
        <v>135</v>
      </c>
      <c r="C29" s="918">
        <v>0.3197707390396482</v>
      </c>
      <c r="D29" s="919">
        <v>0.28856269030451981</v>
      </c>
      <c r="E29" s="919">
        <v>0.29401508654111802</v>
      </c>
      <c r="F29" s="919">
        <v>0.39627875261461676</v>
      </c>
      <c r="G29" s="919">
        <v>0.47583710747239055</v>
      </c>
      <c r="H29" s="919">
        <v>0.75976944096366605</v>
      </c>
      <c r="I29" s="919">
        <v>0.49054533905955999</v>
      </c>
      <c r="J29" s="919">
        <v>0.23899999999999999</v>
      </c>
      <c r="K29" s="919">
        <v>0.28399999999999997</v>
      </c>
      <c r="L29" s="919">
        <v>0.29699999999999999</v>
      </c>
      <c r="M29" s="919">
        <v>0.313</v>
      </c>
      <c r="N29" s="919">
        <v>0.51300000000000001</v>
      </c>
      <c r="O29" s="668"/>
      <c r="P29" s="668"/>
      <c r="Q29" s="668"/>
      <c r="R29" s="668"/>
      <c r="S29" s="668"/>
      <c r="T29" s="668"/>
      <c r="U29" s="668"/>
      <c r="V29" s="668"/>
      <c r="W29" s="668"/>
      <c r="X29" s="668"/>
      <c r="Y29" s="668"/>
      <c r="Z29" s="668"/>
      <c r="AA29" s="668"/>
      <c r="AB29" s="668"/>
      <c r="AC29" s="668"/>
      <c r="AD29" s="680"/>
      <c r="AE29" s="680"/>
      <c r="AF29" s="680"/>
      <c r="AG29" s="680"/>
      <c r="AH29" s="680"/>
      <c r="AI29" s="680"/>
      <c r="AJ29" s="680"/>
      <c r="AK29" s="680"/>
      <c r="AL29" s="680"/>
      <c r="AM29" s="680"/>
      <c r="AN29" s="680"/>
    </row>
    <row r="30" spans="1:40" ht="14.85" customHeight="1">
      <c r="A30" s="230"/>
      <c r="B30" s="170"/>
      <c r="C30" s="170"/>
      <c r="D30" s="170"/>
      <c r="E30" s="170"/>
      <c r="F30" s="170"/>
      <c r="G30" s="170"/>
      <c r="H30" s="170"/>
      <c r="I30" s="170"/>
      <c r="J30" s="170"/>
      <c r="K30" s="170"/>
      <c r="L30" s="668"/>
      <c r="M30" s="668"/>
      <c r="N30" s="668"/>
      <c r="O30" s="668"/>
      <c r="P30" s="668"/>
      <c r="Q30" s="668"/>
      <c r="R30" s="668"/>
      <c r="S30" s="668"/>
      <c r="T30" s="668"/>
      <c r="U30" s="668"/>
      <c r="V30" s="668"/>
      <c r="W30" s="668"/>
      <c r="X30" s="668"/>
      <c r="Y30" s="668"/>
      <c r="Z30" s="668"/>
      <c r="AA30" s="668"/>
      <c r="AB30" s="668"/>
      <c r="AC30" s="668"/>
      <c r="AD30" s="668"/>
      <c r="AE30" s="668"/>
      <c r="AF30" s="668"/>
      <c r="AG30" s="668"/>
      <c r="AH30" s="668"/>
      <c r="AI30" s="668"/>
      <c r="AJ30" s="668"/>
      <c r="AK30" s="668"/>
      <c r="AL30" s="668"/>
      <c r="AM30" s="668"/>
      <c r="AN30" s="668"/>
    </row>
    <row r="31" spans="1:40" ht="14.85" customHeight="1">
      <c r="A31" s="170"/>
      <c r="B31" s="129"/>
      <c r="C31" s="129"/>
      <c r="D31" s="129"/>
      <c r="E31" s="129"/>
      <c r="G31" s="129"/>
      <c r="H31" s="129"/>
      <c r="I31" s="129"/>
      <c r="J31" s="12"/>
      <c r="K31" s="12"/>
      <c r="L31" s="202"/>
      <c r="M31" s="202"/>
      <c r="N31" s="203"/>
      <c r="O31" s="115"/>
      <c r="P31" s="668"/>
      <c r="Q31" s="668"/>
      <c r="R31" s="668"/>
      <c r="S31" s="668"/>
      <c r="T31" s="668"/>
      <c r="U31" s="668"/>
      <c r="V31" s="668"/>
      <c r="W31" s="668"/>
      <c r="X31" s="668"/>
      <c r="Y31" s="668"/>
      <c r="Z31" s="668"/>
      <c r="AA31" s="668"/>
      <c r="AB31" s="668"/>
      <c r="AC31" s="668"/>
      <c r="AD31" s="668"/>
      <c r="AE31" s="668"/>
      <c r="AF31" s="668"/>
      <c r="AG31" s="668"/>
      <c r="AH31" s="668"/>
      <c r="AI31" s="668"/>
      <c r="AJ31" s="668"/>
      <c r="AK31" s="668"/>
      <c r="AL31" s="668"/>
      <c r="AM31" s="668"/>
      <c r="AN31" s="668"/>
    </row>
    <row r="32" spans="1:40" ht="14.85" customHeight="1">
      <c r="A32" s="170"/>
      <c r="B32" s="668"/>
      <c r="C32" s="668"/>
      <c r="D32" s="668"/>
      <c r="E32" s="668"/>
      <c r="F32" s="129"/>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68"/>
    </row>
    <row r="33" spans="1:41" ht="14.85" customHeight="1">
      <c r="A33" s="1112" t="s">
        <v>118</v>
      </c>
      <c r="B33" s="1112"/>
      <c r="C33" s="1112"/>
      <c r="D33" s="1112"/>
      <c r="E33" s="1112"/>
      <c r="F33" s="1112"/>
      <c r="G33" s="1112"/>
      <c r="H33" s="1112"/>
      <c r="I33" s="1112"/>
      <c r="J33" s="1112"/>
      <c r="K33" s="1112"/>
      <c r="L33" s="1112"/>
      <c r="M33" s="1112"/>
      <c r="N33" s="1112"/>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668"/>
      <c r="AM33" s="668"/>
      <c r="AN33" s="668"/>
      <c r="AO33" s="668"/>
    </row>
    <row r="34" spans="1:41" s="1045" customFormat="1" ht="14.85" customHeight="1">
      <c r="A34" s="1031"/>
      <c r="B34" s="1028"/>
      <c r="C34" s="1087" t="s">
        <v>539</v>
      </c>
      <c r="D34" s="1028" t="s">
        <v>30</v>
      </c>
      <c r="E34" s="1028" t="s">
        <v>31</v>
      </c>
      <c r="F34" s="1028" t="s">
        <v>174</v>
      </c>
      <c r="G34" s="1028" t="s">
        <v>175</v>
      </c>
      <c r="H34" s="1087" t="s">
        <v>176</v>
      </c>
      <c r="I34" s="1087" t="s">
        <v>177</v>
      </c>
      <c r="J34" s="1028" t="s">
        <v>178</v>
      </c>
      <c r="K34" s="1028" t="s">
        <v>179</v>
      </c>
      <c r="L34" s="1028" t="s">
        <v>180</v>
      </c>
      <c r="M34" s="1028" t="s">
        <v>181</v>
      </c>
      <c r="N34" s="1028" t="s">
        <v>182</v>
      </c>
      <c r="O34" s="1044"/>
      <c r="P34" s="1044"/>
      <c r="Q34" s="1044"/>
      <c r="R34" s="1044"/>
      <c r="S34" s="1044"/>
      <c r="T34" s="1044"/>
      <c r="U34" s="1044"/>
      <c r="V34" s="1044"/>
      <c r="W34" s="1044"/>
      <c r="X34" s="1044"/>
      <c r="Y34" s="1044"/>
      <c r="Z34" s="1044"/>
      <c r="AA34" s="1044"/>
      <c r="AB34" s="1044"/>
      <c r="AC34" s="1044"/>
      <c r="AD34" s="1044"/>
      <c r="AE34" s="1044"/>
      <c r="AF34" s="1044"/>
      <c r="AG34" s="1044"/>
      <c r="AH34" s="1044"/>
      <c r="AI34" s="1044"/>
      <c r="AJ34" s="1044"/>
      <c r="AK34" s="1044"/>
      <c r="AL34" s="1044"/>
      <c r="AM34" s="1044"/>
      <c r="AN34" s="1044"/>
      <c r="AO34" s="1044"/>
    </row>
    <row r="35" spans="1:41" ht="14.85" customHeight="1">
      <c r="A35" s="74" t="s">
        <v>119</v>
      </c>
      <c r="B35" s="74"/>
      <c r="C35" s="220"/>
      <c r="D35" s="131"/>
      <c r="E35" s="131"/>
      <c r="F35" s="131"/>
      <c r="G35" s="131"/>
      <c r="H35" s="131"/>
      <c r="I35" s="131"/>
      <c r="J35" s="131"/>
      <c r="K35" s="131"/>
      <c r="L35" s="131"/>
      <c r="M35" s="131"/>
      <c r="N35" s="131"/>
      <c r="O35" s="668"/>
      <c r="P35" s="668"/>
      <c r="Q35" s="668"/>
      <c r="R35" s="668"/>
      <c r="S35" s="668"/>
      <c r="T35" s="668"/>
      <c r="U35" s="668"/>
      <c r="V35" s="668"/>
      <c r="W35" s="668"/>
      <c r="X35" s="668"/>
      <c r="Y35" s="668"/>
      <c r="Z35" s="668"/>
      <c r="AA35" s="668"/>
      <c r="AB35" s="668"/>
      <c r="AC35" s="668"/>
      <c r="AD35" s="668"/>
      <c r="AE35" s="668"/>
      <c r="AF35" s="668"/>
      <c r="AG35" s="668"/>
      <c r="AH35" s="668"/>
      <c r="AI35" s="668"/>
      <c r="AJ35" s="668"/>
      <c r="AK35" s="668"/>
      <c r="AL35" s="668"/>
      <c r="AM35" s="668"/>
      <c r="AN35" s="668"/>
      <c r="AO35" s="668"/>
    </row>
    <row r="36" spans="1:41" ht="14.85" customHeight="1">
      <c r="A36" s="65" t="s">
        <v>120</v>
      </c>
      <c r="B36" s="107" t="s">
        <v>121</v>
      </c>
      <c r="C36" s="469">
        <v>7.7</v>
      </c>
      <c r="D36" s="39">
        <v>7.4</v>
      </c>
      <c r="E36" s="39">
        <v>7.1</v>
      </c>
      <c r="F36" s="39">
        <v>6.3</v>
      </c>
      <c r="G36" s="39">
        <v>5.7</v>
      </c>
      <c r="H36" s="39">
        <v>5.3</v>
      </c>
      <c r="I36" s="39">
        <v>5.0999999999999996</v>
      </c>
      <c r="J36" s="39">
        <v>3.6</v>
      </c>
      <c r="K36" s="39">
        <v>3</v>
      </c>
      <c r="L36" s="39">
        <v>2.7</v>
      </c>
      <c r="M36" s="39">
        <v>2.6</v>
      </c>
      <c r="N36" s="39">
        <v>2.8</v>
      </c>
      <c r="O36" s="668"/>
      <c r="P36" s="668"/>
      <c r="Q36" s="668"/>
      <c r="R36" s="668"/>
      <c r="S36" s="668"/>
      <c r="T36" s="668"/>
      <c r="U36" s="668"/>
      <c r="V36" s="668"/>
      <c r="W36" s="668"/>
      <c r="X36" s="668"/>
      <c r="Y36" s="668"/>
      <c r="Z36" s="668"/>
      <c r="AA36" s="668"/>
      <c r="AB36" s="668"/>
      <c r="AC36" s="668"/>
      <c r="AD36" s="668"/>
      <c r="AE36" s="668"/>
      <c r="AF36" s="710"/>
      <c r="AG36" s="710"/>
      <c r="AH36" s="710"/>
      <c r="AI36" s="710"/>
      <c r="AJ36" s="710"/>
      <c r="AK36" s="710"/>
      <c r="AL36" s="710"/>
      <c r="AM36" s="710"/>
      <c r="AN36" s="668"/>
      <c r="AO36" s="668"/>
    </row>
    <row r="37" spans="1:41" ht="14.85" customHeight="1">
      <c r="A37" s="584" t="s">
        <v>122</v>
      </c>
      <c r="B37" s="107" t="s">
        <v>121</v>
      </c>
      <c r="C37" s="469">
        <v>2.9</v>
      </c>
      <c r="D37" s="39">
        <v>2.9</v>
      </c>
      <c r="E37" s="39">
        <v>2.9</v>
      </c>
      <c r="F37" s="39">
        <v>2.5</v>
      </c>
      <c r="G37" s="39">
        <v>1.8</v>
      </c>
      <c r="H37" s="39">
        <v>1.6</v>
      </c>
      <c r="I37" s="39">
        <v>1.6</v>
      </c>
      <c r="J37" s="39">
        <v>1.4</v>
      </c>
      <c r="K37" s="39">
        <v>1.4</v>
      </c>
      <c r="L37" s="39">
        <v>1.4</v>
      </c>
      <c r="M37" s="39">
        <v>1.4</v>
      </c>
      <c r="N37" s="39">
        <v>1.4</v>
      </c>
      <c r="O37" s="668"/>
      <c r="P37" s="668"/>
      <c r="Q37" s="668"/>
      <c r="R37" s="668"/>
      <c r="S37" s="668"/>
      <c r="T37" s="668"/>
      <c r="U37" s="668"/>
      <c r="V37" s="668"/>
      <c r="W37" s="668"/>
      <c r="X37" s="668"/>
      <c r="Y37" s="668"/>
      <c r="Z37" s="668"/>
      <c r="AA37" s="668"/>
      <c r="AB37" s="668"/>
      <c r="AC37" s="668"/>
      <c r="AD37" s="668"/>
      <c r="AE37" s="668"/>
      <c r="AF37" s="710"/>
      <c r="AG37" s="710"/>
      <c r="AH37" s="710"/>
      <c r="AI37" s="710"/>
      <c r="AJ37" s="710"/>
      <c r="AK37" s="710"/>
      <c r="AL37" s="710"/>
      <c r="AM37" s="710"/>
      <c r="AN37" s="668"/>
      <c r="AO37" s="668"/>
    </row>
    <row r="38" spans="1:41" ht="14.85" customHeight="1">
      <c r="A38" s="223" t="s">
        <v>124</v>
      </c>
      <c r="B38" s="107" t="s">
        <v>121</v>
      </c>
      <c r="C38" s="469">
        <v>1.4</v>
      </c>
      <c r="D38" s="39">
        <v>1.4</v>
      </c>
      <c r="E38" s="39">
        <v>1.3</v>
      </c>
      <c r="F38" s="39">
        <v>1.3</v>
      </c>
      <c r="G38" s="39">
        <v>1.2</v>
      </c>
      <c r="H38" s="39">
        <v>1.2</v>
      </c>
      <c r="I38" s="39">
        <v>1.2</v>
      </c>
      <c r="J38" s="39">
        <v>1.2</v>
      </c>
      <c r="K38" s="39">
        <v>1.2</v>
      </c>
      <c r="L38" s="39">
        <v>1.2</v>
      </c>
      <c r="M38" s="39">
        <v>1.2</v>
      </c>
      <c r="N38" s="39">
        <v>1.1000000000000001</v>
      </c>
      <c r="O38" s="668"/>
      <c r="P38" s="668"/>
      <c r="Q38" s="668"/>
      <c r="R38" s="668"/>
      <c r="S38" s="668"/>
      <c r="T38" s="668"/>
      <c r="U38" s="668"/>
      <c r="V38" s="668"/>
      <c r="W38" s="668"/>
      <c r="X38" s="668"/>
      <c r="Y38" s="668"/>
      <c r="Z38" s="668"/>
      <c r="AA38" s="668"/>
      <c r="AB38" s="668"/>
      <c r="AC38" s="668"/>
      <c r="AD38" s="668"/>
      <c r="AE38" s="668"/>
      <c r="AF38" s="710"/>
      <c r="AG38" s="710"/>
      <c r="AH38" s="710"/>
      <c r="AI38" s="710"/>
      <c r="AJ38" s="710"/>
      <c r="AK38" s="710"/>
      <c r="AL38" s="710"/>
      <c r="AM38" s="710"/>
      <c r="AN38" s="668"/>
      <c r="AO38" s="668"/>
    </row>
    <row r="39" spans="1:41" ht="14.85" customHeight="1">
      <c r="A39" s="215" t="s">
        <v>125</v>
      </c>
      <c r="B39" s="107" t="s">
        <v>121</v>
      </c>
      <c r="C39" s="469">
        <v>0.8</v>
      </c>
      <c r="D39" s="39">
        <v>0.9</v>
      </c>
      <c r="E39" s="39">
        <v>0.9</v>
      </c>
      <c r="F39" s="39">
        <v>0.5</v>
      </c>
      <c r="G39" s="39">
        <v>0.6</v>
      </c>
      <c r="H39" s="39">
        <v>0.4</v>
      </c>
      <c r="I39" s="39">
        <v>0.4</v>
      </c>
      <c r="J39" s="39">
        <v>0.2</v>
      </c>
      <c r="K39" s="39">
        <v>0.1</v>
      </c>
      <c r="L39" s="39">
        <v>0.1</v>
      </c>
      <c r="M39" s="39">
        <v>0.1</v>
      </c>
      <c r="N39" s="39">
        <v>0.2</v>
      </c>
      <c r="O39" s="668"/>
      <c r="P39" s="668"/>
      <c r="Q39" s="668"/>
      <c r="R39" s="668"/>
      <c r="S39" s="668"/>
      <c r="T39" s="668"/>
      <c r="U39" s="668"/>
      <c r="V39" s="668"/>
      <c r="W39" s="668"/>
      <c r="X39" s="668"/>
      <c r="Y39" s="668"/>
      <c r="Z39" s="668"/>
      <c r="AA39" s="668"/>
      <c r="AB39" s="668"/>
      <c r="AC39" s="668"/>
      <c r="AD39" s="668"/>
      <c r="AE39" s="668"/>
      <c r="AF39" s="710"/>
      <c r="AG39" s="710"/>
      <c r="AH39" s="710"/>
      <c r="AI39" s="710"/>
      <c r="AJ39" s="710"/>
      <c r="AK39" s="710"/>
      <c r="AL39" s="710"/>
      <c r="AM39" s="710"/>
      <c r="AN39" s="668"/>
      <c r="AO39" s="668"/>
    </row>
    <row r="40" spans="1:41" ht="14.85" customHeight="1">
      <c r="A40" s="215" t="s">
        <v>126</v>
      </c>
      <c r="B40" s="107" t="s">
        <v>121</v>
      </c>
      <c r="C40" s="469">
        <v>0.7</v>
      </c>
      <c r="D40" s="39">
        <v>0.7</v>
      </c>
      <c r="E40" s="39">
        <v>0.7</v>
      </c>
      <c r="F40" s="39">
        <v>0.7</v>
      </c>
      <c r="G40" s="39" t="s">
        <v>189</v>
      </c>
      <c r="H40" s="39" t="s">
        <v>189</v>
      </c>
      <c r="I40" s="39" t="s">
        <v>189</v>
      </c>
      <c r="J40" s="39" t="s">
        <v>189</v>
      </c>
      <c r="K40" s="39" t="s">
        <v>189</v>
      </c>
      <c r="L40" s="39" t="s">
        <v>189</v>
      </c>
      <c r="M40" s="39" t="s">
        <v>189</v>
      </c>
      <c r="N40" s="39" t="s">
        <v>189</v>
      </c>
      <c r="O40" s="668"/>
      <c r="P40" s="668"/>
      <c r="Q40" s="668"/>
      <c r="R40" s="668"/>
      <c r="S40" s="668"/>
      <c r="T40" s="668"/>
      <c r="U40" s="668"/>
      <c r="V40" s="668"/>
      <c r="W40" s="668"/>
      <c r="X40" s="668"/>
      <c r="Y40" s="668"/>
      <c r="Z40" s="668"/>
      <c r="AA40" s="668"/>
      <c r="AB40" s="668"/>
      <c r="AC40" s="668"/>
      <c r="AD40" s="668"/>
      <c r="AE40" s="668"/>
      <c r="AF40" s="710"/>
      <c r="AG40" s="710"/>
      <c r="AH40" s="710"/>
      <c r="AI40" s="710"/>
      <c r="AJ40" s="710"/>
      <c r="AK40" s="710"/>
      <c r="AL40" s="710"/>
      <c r="AM40" s="710"/>
      <c r="AN40" s="668"/>
      <c r="AO40" s="668"/>
    </row>
    <row r="41" spans="1:41" ht="14.85" customHeight="1">
      <c r="A41" s="584" t="s">
        <v>127</v>
      </c>
      <c r="B41" s="107" t="s">
        <v>121</v>
      </c>
      <c r="C41" s="469">
        <v>0.9</v>
      </c>
      <c r="D41" s="39">
        <v>0.7</v>
      </c>
      <c r="E41" s="39">
        <v>1</v>
      </c>
      <c r="F41" s="39">
        <v>1.4</v>
      </c>
      <c r="G41" s="39">
        <v>1.3</v>
      </c>
      <c r="H41" s="39">
        <v>0.9</v>
      </c>
      <c r="I41" s="39">
        <v>0.7</v>
      </c>
      <c r="J41" s="39">
        <v>0.1</v>
      </c>
      <c r="K41" s="39">
        <v>0.3</v>
      </c>
      <c r="L41" s="39">
        <v>0.2</v>
      </c>
      <c r="M41" s="39">
        <v>0.1</v>
      </c>
      <c r="N41" s="39" t="s">
        <v>189</v>
      </c>
      <c r="O41" s="668"/>
      <c r="P41" s="668"/>
      <c r="Q41" s="668"/>
      <c r="R41" s="668"/>
      <c r="S41" s="668"/>
      <c r="T41" s="668"/>
      <c r="U41" s="668"/>
      <c r="V41" s="668"/>
      <c r="W41" s="668"/>
      <c r="X41" s="668"/>
      <c r="Y41" s="668"/>
      <c r="Z41" s="668"/>
      <c r="AA41" s="668"/>
      <c r="AB41" s="668"/>
      <c r="AC41" s="668"/>
      <c r="AD41" s="668"/>
      <c r="AE41" s="668"/>
      <c r="AF41" s="710"/>
      <c r="AG41" s="710"/>
      <c r="AH41" s="710"/>
      <c r="AI41" s="710"/>
      <c r="AJ41" s="710"/>
      <c r="AK41" s="710"/>
      <c r="AL41" s="710"/>
      <c r="AM41" s="710"/>
      <c r="AN41" s="668"/>
      <c r="AO41" s="668"/>
    </row>
    <row r="42" spans="1:41" ht="14.85" customHeight="1">
      <c r="A42" s="583" t="s">
        <v>190</v>
      </c>
      <c r="B42" s="476" t="s">
        <v>121</v>
      </c>
      <c r="C42" s="510">
        <v>3.8</v>
      </c>
      <c r="D42" s="513">
        <v>3.8</v>
      </c>
      <c r="E42" s="513">
        <v>3.3</v>
      </c>
      <c r="F42" s="513">
        <v>2.4</v>
      </c>
      <c r="G42" s="513">
        <v>2.6</v>
      </c>
      <c r="H42" s="513">
        <v>2.8</v>
      </c>
      <c r="I42" s="513">
        <v>2.8</v>
      </c>
      <c r="J42" s="513">
        <v>2.1</v>
      </c>
      <c r="K42" s="513">
        <v>1.4</v>
      </c>
      <c r="L42" s="513">
        <v>1.1000000000000001</v>
      </c>
      <c r="M42" s="513">
        <v>1.1000000000000001</v>
      </c>
      <c r="N42" s="513">
        <v>1.2</v>
      </c>
      <c r="O42" s="668"/>
      <c r="P42" s="668"/>
      <c r="Q42" s="668"/>
      <c r="R42" s="668"/>
      <c r="S42" s="668"/>
      <c r="T42" s="668"/>
      <c r="U42" s="668"/>
      <c r="V42" s="668"/>
      <c r="W42" s="668"/>
      <c r="X42" s="668"/>
      <c r="Y42" s="668"/>
      <c r="Z42" s="668"/>
      <c r="AA42" s="668"/>
      <c r="AB42" s="668"/>
      <c r="AC42" s="668"/>
      <c r="AD42" s="668"/>
      <c r="AE42" s="668"/>
      <c r="AF42" s="710"/>
      <c r="AG42" s="710"/>
      <c r="AH42" s="710"/>
      <c r="AI42" s="710"/>
      <c r="AJ42" s="710"/>
      <c r="AK42" s="710"/>
      <c r="AL42" s="710"/>
      <c r="AM42" s="710"/>
      <c r="AN42" s="668"/>
      <c r="AO42" s="668"/>
    </row>
    <row r="43" spans="1:41" ht="14.85" customHeight="1">
      <c r="A43" s="74" t="s">
        <v>129</v>
      </c>
      <c r="B43" s="107"/>
      <c r="C43" s="464"/>
      <c r="D43" s="131"/>
      <c r="E43" s="131" t="s">
        <v>191</v>
      </c>
      <c r="F43" s="131"/>
      <c r="G43" s="131"/>
      <c r="H43" s="131"/>
      <c r="I43" s="131"/>
      <c r="J43" s="131"/>
      <c r="K43" s="131"/>
      <c r="L43" s="131"/>
      <c r="M43" s="131"/>
      <c r="N43" s="131"/>
      <c r="O43" s="668"/>
      <c r="P43" s="668"/>
      <c r="Q43" s="668"/>
      <c r="R43" s="668"/>
      <c r="S43" s="668"/>
      <c r="T43" s="668"/>
      <c r="U43" s="668"/>
      <c r="V43" s="668"/>
      <c r="W43" s="668"/>
      <c r="X43" s="668"/>
      <c r="Y43" s="668"/>
      <c r="Z43" s="668"/>
      <c r="AA43" s="668"/>
      <c r="AB43" s="668"/>
      <c r="AC43" s="668"/>
      <c r="AD43" s="668"/>
      <c r="AE43" s="668"/>
      <c r="AF43" s="710"/>
      <c r="AG43" s="710"/>
      <c r="AH43" s="710"/>
      <c r="AI43" s="710"/>
      <c r="AJ43" s="710"/>
      <c r="AK43" s="710"/>
      <c r="AL43" s="710"/>
      <c r="AM43" s="710"/>
      <c r="AN43" s="668"/>
      <c r="AO43" s="668"/>
    </row>
    <row r="44" spans="1:41" ht="14.85" customHeight="1">
      <c r="A44" s="65" t="s">
        <v>130</v>
      </c>
      <c r="B44" s="107" t="s">
        <v>121</v>
      </c>
      <c r="C44" s="469">
        <v>0.4</v>
      </c>
      <c r="D44" s="39">
        <v>0.3</v>
      </c>
      <c r="E44" s="39">
        <v>0.3</v>
      </c>
      <c r="F44" s="39">
        <v>0.3</v>
      </c>
      <c r="G44" s="39">
        <v>0.3</v>
      </c>
      <c r="H44" s="39">
        <v>0.3</v>
      </c>
      <c r="I44" s="39">
        <v>0.3</v>
      </c>
      <c r="J44" s="39">
        <v>0.3</v>
      </c>
      <c r="K44" s="39">
        <v>0.3</v>
      </c>
      <c r="L44" s="39">
        <v>0.3</v>
      </c>
      <c r="M44" s="39">
        <v>0.3</v>
      </c>
      <c r="N44" s="39">
        <v>0.3</v>
      </c>
      <c r="O44" s="668"/>
      <c r="P44" s="668"/>
      <c r="Q44" s="668"/>
      <c r="R44" s="668"/>
      <c r="S44" s="668"/>
      <c r="T44" s="668"/>
      <c r="U44" s="668"/>
      <c r="V44" s="668"/>
      <c r="W44" s="668"/>
      <c r="X44" s="668"/>
      <c r="Y44" s="668"/>
      <c r="Z44" s="668"/>
      <c r="AA44" s="668"/>
      <c r="AB44" s="668"/>
      <c r="AC44" s="668"/>
      <c r="AD44" s="668"/>
      <c r="AE44" s="668"/>
      <c r="AF44" s="710"/>
      <c r="AG44" s="710"/>
      <c r="AH44" s="710"/>
      <c r="AI44" s="710"/>
      <c r="AJ44" s="710"/>
      <c r="AK44" s="710"/>
      <c r="AL44" s="710"/>
      <c r="AM44" s="710"/>
      <c r="AN44" s="668"/>
      <c r="AO44" s="668"/>
    </row>
    <row r="45" spans="1:41" ht="14.85" customHeight="1">
      <c r="A45" s="584" t="s">
        <v>124</v>
      </c>
      <c r="B45" s="107" t="s">
        <v>121</v>
      </c>
      <c r="C45" s="469">
        <v>0.4</v>
      </c>
      <c r="D45" s="39">
        <v>0.3</v>
      </c>
      <c r="E45" s="39">
        <v>0.3</v>
      </c>
      <c r="F45" s="39">
        <v>0.2</v>
      </c>
      <c r="G45" s="39">
        <v>0.2</v>
      </c>
      <c r="H45" s="39">
        <v>0.2</v>
      </c>
      <c r="I45" s="39">
        <v>0.2</v>
      </c>
      <c r="J45" s="39">
        <v>0.2</v>
      </c>
      <c r="K45" s="39">
        <v>0.2</v>
      </c>
      <c r="L45" s="39">
        <v>0.2</v>
      </c>
      <c r="M45" s="39">
        <v>0.2</v>
      </c>
      <c r="N45" s="39">
        <v>0.2</v>
      </c>
      <c r="O45" s="668"/>
      <c r="P45" s="668"/>
      <c r="Q45" s="668"/>
      <c r="R45" s="668"/>
      <c r="S45" s="668"/>
      <c r="T45" s="668"/>
      <c r="U45" s="668"/>
      <c r="V45" s="668"/>
      <c r="W45" s="668"/>
      <c r="X45" s="668"/>
      <c r="Y45" s="668"/>
      <c r="Z45" s="668"/>
      <c r="AA45" s="668"/>
      <c r="AB45" s="668"/>
      <c r="AC45" s="668"/>
      <c r="AD45" s="668"/>
      <c r="AE45" s="668"/>
      <c r="AF45" s="710"/>
      <c r="AG45" s="710"/>
      <c r="AH45" s="710"/>
      <c r="AI45" s="710"/>
      <c r="AJ45" s="710"/>
      <c r="AK45" s="710"/>
      <c r="AL45" s="710"/>
      <c r="AM45" s="710"/>
      <c r="AN45" s="668"/>
      <c r="AO45" s="668"/>
    </row>
    <row r="46" spans="1:41" ht="14.85" customHeight="1">
      <c r="A46" s="1085" t="s">
        <v>125</v>
      </c>
      <c r="B46" s="104" t="s">
        <v>121</v>
      </c>
      <c r="C46" s="1086" t="s">
        <v>107</v>
      </c>
      <c r="D46" s="125">
        <v>0</v>
      </c>
      <c r="E46" s="125">
        <v>0</v>
      </c>
      <c r="F46" s="125">
        <v>0.2</v>
      </c>
      <c r="G46" s="125">
        <v>0.2</v>
      </c>
      <c r="H46" s="125">
        <v>0.2</v>
      </c>
      <c r="I46" s="125">
        <v>0.2</v>
      </c>
      <c r="J46" s="125">
        <v>0.2</v>
      </c>
      <c r="K46" s="125">
        <v>0.2</v>
      </c>
      <c r="L46" s="125">
        <v>0.2</v>
      </c>
      <c r="M46" s="125">
        <v>0.2</v>
      </c>
      <c r="N46" s="125">
        <v>0.2</v>
      </c>
      <c r="O46" s="668"/>
      <c r="P46" s="668"/>
      <c r="Q46" s="668"/>
      <c r="R46" s="668"/>
      <c r="S46" s="668"/>
      <c r="T46" s="668"/>
      <c r="U46" s="668"/>
      <c r="V46" s="668"/>
      <c r="W46" s="668"/>
      <c r="X46" s="668"/>
      <c r="Y46" s="668"/>
      <c r="Z46" s="668"/>
      <c r="AA46" s="668"/>
      <c r="AB46" s="668"/>
      <c r="AC46" s="668"/>
      <c r="AD46" s="668"/>
      <c r="AE46" s="668"/>
      <c r="AF46" s="710"/>
      <c r="AG46" s="710"/>
      <c r="AH46" s="710"/>
      <c r="AI46" s="710"/>
      <c r="AJ46" s="710"/>
      <c r="AK46" s="710"/>
      <c r="AL46" s="710"/>
      <c r="AM46" s="710"/>
      <c r="AN46" s="668"/>
      <c r="AO46" s="668"/>
    </row>
    <row r="47" spans="1:41" s="1045" customFormat="1" ht="14.85" customHeight="1">
      <c r="A47" s="1031"/>
      <c r="B47" s="1028"/>
      <c r="C47" s="1028" t="s">
        <v>455</v>
      </c>
      <c r="D47" s="1028" t="s">
        <v>159</v>
      </c>
      <c r="E47" s="1028" t="s">
        <v>160</v>
      </c>
      <c r="F47" s="1028" t="s">
        <v>161</v>
      </c>
      <c r="G47" s="1028" t="s">
        <v>162</v>
      </c>
      <c r="H47" s="1028" t="s">
        <v>163</v>
      </c>
      <c r="I47" s="1028" t="s">
        <v>164</v>
      </c>
      <c r="J47" s="1028" t="s">
        <v>165</v>
      </c>
      <c r="K47" s="1028" t="s">
        <v>166</v>
      </c>
      <c r="L47" s="1028" t="s">
        <v>167</v>
      </c>
      <c r="M47" s="1028" t="s">
        <v>168</v>
      </c>
      <c r="N47" s="1028" t="s">
        <v>169</v>
      </c>
      <c r="O47" s="1044"/>
      <c r="P47" s="1044"/>
      <c r="Q47" s="1044"/>
      <c r="R47" s="1044"/>
      <c r="S47" s="1044"/>
      <c r="T47" s="1044"/>
      <c r="U47" s="1044"/>
      <c r="V47" s="1044"/>
      <c r="W47" s="1044"/>
      <c r="X47" s="1044"/>
      <c r="Y47" s="1044"/>
      <c r="Z47" s="1044"/>
      <c r="AA47" s="1044"/>
      <c r="AB47" s="1044"/>
      <c r="AC47" s="1044"/>
      <c r="AD47" s="1044"/>
      <c r="AE47" s="1044"/>
      <c r="AF47" s="1080"/>
      <c r="AG47" s="1080"/>
      <c r="AH47" s="1080"/>
      <c r="AI47" s="1080"/>
      <c r="AJ47" s="1080"/>
      <c r="AK47" s="1080"/>
      <c r="AL47" s="1080"/>
      <c r="AM47" s="1080"/>
      <c r="AN47" s="1044"/>
      <c r="AO47" s="1044"/>
    </row>
    <row r="48" spans="1:41" ht="14.85" customHeight="1">
      <c r="A48" s="74" t="s">
        <v>119</v>
      </c>
      <c r="B48" s="74"/>
      <c r="C48" s="220"/>
      <c r="D48" s="131"/>
      <c r="E48" s="131"/>
      <c r="F48" s="131"/>
      <c r="G48" s="131"/>
      <c r="H48" s="131"/>
      <c r="I48" s="131"/>
      <c r="J48" s="131"/>
      <c r="K48" s="131"/>
      <c r="L48" s="131"/>
      <c r="M48" s="131"/>
      <c r="N48" s="131"/>
      <c r="O48" s="668"/>
      <c r="P48" s="668"/>
      <c r="Q48" s="668"/>
      <c r="R48" s="668"/>
      <c r="S48" s="668"/>
      <c r="T48" s="668"/>
      <c r="U48" s="668"/>
      <c r="V48" s="668"/>
      <c r="W48" s="668"/>
      <c r="X48" s="668"/>
      <c r="Y48" s="668"/>
      <c r="Z48" s="668"/>
      <c r="AA48" s="668"/>
      <c r="AB48" s="668"/>
      <c r="AC48" s="668"/>
      <c r="AD48" s="668"/>
      <c r="AE48" s="668"/>
      <c r="AF48" s="710"/>
      <c r="AG48" s="710"/>
      <c r="AH48" s="710"/>
      <c r="AI48" s="710"/>
      <c r="AJ48" s="710"/>
      <c r="AK48" s="710"/>
      <c r="AL48" s="710"/>
      <c r="AM48" s="710"/>
      <c r="AN48" s="668"/>
      <c r="AO48" s="668"/>
    </row>
    <row r="49" spans="1:41" ht="14.85" customHeight="1">
      <c r="A49" s="65" t="s">
        <v>131</v>
      </c>
      <c r="B49" s="107" t="s">
        <v>132</v>
      </c>
      <c r="C49" s="467">
        <v>0.55000000000000004</v>
      </c>
      <c r="D49" s="131">
        <v>0.77</v>
      </c>
      <c r="E49" s="131">
        <v>0.67</v>
      </c>
      <c r="F49" s="131">
        <v>0.44</v>
      </c>
      <c r="G49" s="131">
        <v>0.41</v>
      </c>
      <c r="H49" s="131">
        <v>0.55000000000000004</v>
      </c>
      <c r="I49" s="131">
        <v>0.56000000000000005</v>
      </c>
      <c r="J49" s="131">
        <v>0.37</v>
      </c>
      <c r="K49" s="131">
        <v>0.41</v>
      </c>
      <c r="L49" s="131">
        <v>0.59</v>
      </c>
      <c r="M49" s="131">
        <v>0.61</v>
      </c>
      <c r="N49" s="131">
        <v>0.57999999999999996</v>
      </c>
      <c r="O49" s="668"/>
      <c r="P49" s="668"/>
      <c r="Q49" s="668"/>
      <c r="R49" s="668"/>
      <c r="S49" s="668"/>
      <c r="T49" s="668"/>
      <c r="U49" s="668"/>
      <c r="V49" s="668"/>
      <c r="W49" s="668"/>
      <c r="X49" s="668"/>
      <c r="Y49" s="668"/>
      <c r="Z49" s="668"/>
      <c r="AA49" s="668"/>
      <c r="AB49" s="668"/>
      <c r="AC49" s="668"/>
      <c r="AD49" s="668"/>
      <c r="AE49" s="668"/>
      <c r="AF49" s="710"/>
      <c r="AG49" s="710"/>
      <c r="AH49" s="710"/>
      <c r="AI49" s="710"/>
      <c r="AJ49" s="710"/>
      <c r="AK49" s="710"/>
      <c r="AL49" s="710"/>
      <c r="AM49" s="710"/>
      <c r="AN49" s="668"/>
      <c r="AO49" s="668"/>
    </row>
    <row r="50" spans="1:41" ht="14.85" customHeight="1">
      <c r="A50" s="584" t="s">
        <v>133</v>
      </c>
      <c r="B50" s="107" t="s">
        <v>132</v>
      </c>
      <c r="C50" s="467">
        <v>0.5</v>
      </c>
      <c r="D50" s="509">
        <v>0.61</v>
      </c>
      <c r="E50" s="509">
        <v>0.51</v>
      </c>
      <c r="F50" s="509">
        <v>0.36</v>
      </c>
      <c r="G50" s="131">
        <v>0.36</v>
      </c>
      <c r="H50" s="131">
        <v>0.53</v>
      </c>
      <c r="I50" s="131">
        <v>0.42</v>
      </c>
      <c r="J50" s="131">
        <v>0.31</v>
      </c>
      <c r="K50" s="131">
        <v>0.37</v>
      </c>
      <c r="L50" s="131">
        <v>0.55000000000000004</v>
      </c>
      <c r="M50" s="131">
        <v>0.52</v>
      </c>
      <c r="N50" s="131">
        <v>0.3</v>
      </c>
      <c r="O50" s="668"/>
      <c r="P50" s="668"/>
      <c r="Q50" s="668"/>
      <c r="R50" s="668"/>
      <c r="S50" s="668"/>
      <c r="T50" s="668"/>
      <c r="U50" s="668"/>
      <c r="V50" s="668"/>
      <c r="W50" s="668"/>
      <c r="X50" s="668"/>
      <c r="Y50" s="668"/>
      <c r="Z50" s="668"/>
      <c r="AA50" s="668"/>
      <c r="AB50" s="668"/>
      <c r="AC50" s="668"/>
      <c r="AD50" s="668"/>
      <c r="AE50" s="668"/>
      <c r="AF50" s="710"/>
      <c r="AG50" s="710"/>
      <c r="AH50" s="710"/>
      <c r="AI50" s="710"/>
      <c r="AJ50" s="710"/>
      <c r="AK50" s="710"/>
      <c r="AL50" s="710"/>
      <c r="AM50" s="710"/>
      <c r="AN50" s="668"/>
      <c r="AO50" s="668"/>
    </row>
    <row r="51" spans="1:41" ht="14.85" customHeight="1">
      <c r="A51" s="584" t="s">
        <v>134</v>
      </c>
      <c r="B51" s="107" t="s">
        <v>135</v>
      </c>
      <c r="C51" s="543">
        <v>0.91700000000000004</v>
      </c>
      <c r="D51" s="540">
        <v>0.79900000000000004</v>
      </c>
      <c r="E51" s="540">
        <v>0.76600000000000001</v>
      </c>
      <c r="F51" s="540">
        <v>0.81100000000000005</v>
      </c>
      <c r="G51" s="540">
        <v>0.88400000000000001</v>
      </c>
      <c r="H51" s="540">
        <v>0.95599999999999996</v>
      </c>
      <c r="I51" s="540">
        <v>0.75700000000000001</v>
      </c>
      <c r="J51" s="540">
        <v>0.83299999999999996</v>
      </c>
      <c r="K51" s="540">
        <v>0.90900000000000003</v>
      </c>
      <c r="L51" s="540">
        <v>0.93799999999999994</v>
      </c>
      <c r="M51" s="540">
        <v>0.84399999999999997</v>
      </c>
      <c r="N51" s="540">
        <v>0.51600000000000001</v>
      </c>
      <c r="O51" s="668"/>
      <c r="P51" s="668"/>
      <c r="Q51" s="668"/>
      <c r="R51" s="668"/>
      <c r="S51" s="672"/>
      <c r="T51" s="672"/>
      <c r="U51" s="672"/>
      <c r="V51" s="672"/>
      <c r="W51" s="672"/>
      <c r="X51" s="672"/>
      <c r="Y51" s="672"/>
      <c r="Z51" s="672"/>
      <c r="AA51" s="668"/>
      <c r="AB51" s="672"/>
      <c r="AC51" s="668"/>
      <c r="AD51" s="668"/>
      <c r="AE51" s="668"/>
      <c r="AF51" s="710"/>
      <c r="AG51" s="710"/>
      <c r="AH51" s="710"/>
      <c r="AI51" s="710"/>
      <c r="AJ51" s="710"/>
      <c r="AK51" s="710"/>
      <c r="AL51" s="710"/>
      <c r="AM51" s="710"/>
      <c r="AN51" s="668"/>
      <c r="AO51" s="672"/>
    </row>
    <row r="52" spans="1:41" ht="14.85" customHeight="1">
      <c r="A52" s="65" t="s">
        <v>136</v>
      </c>
      <c r="B52" s="107" t="s">
        <v>132</v>
      </c>
      <c r="C52" s="467">
        <v>1.54</v>
      </c>
      <c r="D52" s="131">
        <v>1.84</v>
      </c>
      <c r="E52" s="131">
        <v>1.88</v>
      </c>
      <c r="F52" s="131">
        <v>1.56</v>
      </c>
      <c r="G52" s="131">
        <v>1.56</v>
      </c>
      <c r="H52" s="131">
        <v>1.89</v>
      </c>
      <c r="I52" s="131">
        <v>1.91</v>
      </c>
      <c r="J52" s="131">
        <v>1.81</v>
      </c>
      <c r="K52" s="131">
        <v>2.0699999999999998</v>
      </c>
      <c r="L52" s="131">
        <v>2.19</v>
      </c>
      <c r="M52" s="131">
        <v>1.97</v>
      </c>
      <c r="N52" s="131">
        <v>1.67</v>
      </c>
      <c r="O52" s="668"/>
      <c r="P52" s="668"/>
      <c r="Q52" s="668"/>
      <c r="R52" s="668"/>
      <c r="S52" s="668"/>
      <c r="T52" s="668"/>
      <c r="U52" s="668"/>
      <c r="V52" s="668"/>
      <c r="W52" s="668"/>
      <c r="X52" s="668"/>
      <c r="Y52" s="668"/>
      <c r="Z52" s="668"/>
      <c r="AA52" s="668"/>
      <c r="AB52" s="668"/>
      <c r="AC52" s="668"/>
      <c r="AD52" s="668"/>
      <c r="AE52" s="668"/>
      <c r="AF52" s="710"/>
      <c r="AG52" s="710"/>
      <c r="AH52" s="710"/>
      <c r="AI52" s="710"/>
      <c r="AJ52" s="710"/>
      <c r="AK52" s="710"/>
      <c r="AL52" s="710"/>
      <c r="AM52" s="710"/>
      <c r="AN52" s="668"/>
      <c r="AO52" s="668"/>
    </row>
    <row r="53" spans="1:41" ht="14.85" customHeight="1">
      <c r="A53" s="65" t="s">
        <v>137</v>
      </c>
      <c r="B53" s="107" t="s">
        <v>132</v>
      </c>
      <c r="C53" s="467">
        <v>2.27</v>
      </c>
      <c r="D53" s="131">
        <v>2.78</v>
      </c>
      <c r="E53" s="131">
        <v>2.7</v>
      </c>
      <c r="F53" s="131">
        <v>2.2200000000000002</v>
      </c>
      <c r="G53" s="131">
        <v>2.2200000000000002</v>
      </c>
      <c r="H53" s="131">
        <v>2.6</v>
      </c>
      <c r="I53" s="131">
        <v>2.5099999999999998</v>
      </c>
      <c r="J53" s="131">
        <v>2.29</v>
      </c>
      <c r="K53" s="131">
        <v>2.44</v>
      </c>
      <c r="L53" s="131">
        <v>2.77</v>
      </c>
      <c r="M53" s="131">
        <v>2.77</v>
      </c>
      <c r="N53" s="131">
        <v>2.4500000000000002</v>
      </c>
      <c r="O53" s="668"/>
      <c r="P53" s="668"/>
      <c r="Q53" s="668"/>
      <c r="R53" s="668"/>
      <c r="S53" s="668"/>
      <c r="T53" s="668"/>
      <c r="U53" s="668"/>
      <c r="V53" s="668"/>
      <c r="W53" s="668"/>
      <c r="X53" s="668"/>
      <c r="Y53" s="668"/>
      <c r="Z53" s="668"/>
      <c r="AA53" s="668"/>
      <c r="AB53" s="668"/>
      <c r="AC53" s="668"/>
      <c r="AD53" s="668"/>
      <c r="AE53" s="668"/>
      <c r="AF53" s="710"/>
      <c r="AG53" s="710"/>
      <c r="AH53" s="710"/>
      <c r="AI53" s="710"/>
      <c r="AJ53" s="710"/>
      <c r="AK53" s="710"/>
      <c r="AL53" s="710"/>
      <c r="AM53" s="710"/>
      <c r="AN53" s="668"/>
      <c r="AO53" s="668"/>
    </row>
    <row r="54" spans="1:41" ht="14.85" customHeight="1">
      <c r="A54" s="65" t="s">
        <v>138</v>
      </c>
      <c r="B54" s="107" t="s">
        <v>139</v>
      </c>
      <c r="C54" s="467">
        <v>0.36</v>
      </c>
      <c r="D54" s="131">
        <v>0.21</v>
      </c>
      <c r="E54" s="131">
        <v>0.4</v>
      </c>
      <c r="F54" s="131">
        <v>0.37</v>
      </c>
      <c r="G54" s="541" t="s">
        <v>192</v>
      </c>
      <c r="H54" s="541" t="s">
        <v>193</v>
      </c>
      <c r="I54" s="131">
        <v>0.31</v>
      </c>
      <c r="J54" s="131">
        <v>0.28000000000000003</v>
      </c>
      <c r="K54" s="131">
        <v>0.31</v>
      </c>
      <c r="L54" s="131">
        <v>0.62</v>
      </c>
      <c r="M54" s="131">
        <v>0.35</v>
      </c>
      <c r="N54" s="131">
        <v>0.38</v>
      </c>
      <c r="O54" s="668"/>
      <c r="P54" s="668"/>
      <c r="Q54" s="668"/>
      <c r="R54" s="668"/>
      <c r="S54" s="668"/>
      <c r="T54" s="668"/>
      <c r="U54" s="668"/>
      <c r="V54" s="668"/>
      <c r="W54" s="668"/>
      <c r="X54" s="668"/>
      <c r="Y54" s="668"/>
      <c r="Z54" s="668"/>
      <c r="AA54" s="668"/>
      <c r="AB54" s="668"/>
      <c r="AC54" s="668"/>
      <c r="AD54" s="668"/>
      <c r="AE54" s="668"/>
      <c r="AF54" s="710"/>
      <c r="AG54" s="710"/>
      <c r="AH54" s="710"/>
      <c r="AI54" s="710"/>
      <c r="AJ54" s="710"/>
      <c r="AK54" s="710"/>
      <c r="AL54" s="710"/>
      <c r="AM54" s="710"/>
      <c r="AN54" s="668"/>
      <c r="AO54" s="668"/>
    </row>
    <row r="55" spans="1:41" ht="14.85" customHeight="1">
      <c r="A55" s="512" t="s">
        <v>140</v>
      </c>
      <c r="B55" s="476" t="s">
        <v>194</v>
      </c>
      <c r="C55" s="477">
        <v>36</v>
      </c>
      <c r="D55" s="765">
        <v>14</v>
      </c>
      <c r="E55" s="765">
        <v>46</v>
      </c>
      <c r="F55" s="718" t="s">
        <v>195</v>
      </c>
      <c r="G55" s="514">
        <v>14</v>
      </c>
      <c r="H55" s="514">
        <v>19</v>
      </c>
      <c r="I55" s="514">
        <v>34</v>
      </c>
      <c r="J55" s="514">
        <v>19</v>
      </c>
      <c r="K55" s="514">
        <v>20</v>
      </c>
      <c r="L55" s="514">
        <v>105</v>
      </c>
      <c r="M55" s="514">
        <v>29</v>
      </c>
      <c r="N55" s="514">
        <v>31</v>
      </c>
      <c r="O55" s="710"/>
      <c r="P55" s="668"/>
      <c r="Q55" s="668"/>
      <c r="R55" s="668"/>
      <c r="S55" s="668"/>
      <c r="T55" s="668"/>
      <c r="U55" s="668"/>
      <c r="V55" s="668"/>
      <c r="W55" s="668"/>
      <c r="X55" s="668"/>
      <c r="Y55" s="668"/>
      <c r="Z55" s="668"/>
      <c r="AA55" s="668"/>
      <c r="AB55" s="668"/>
      <c r="AC55" s="668"/>
      <c r="AD55" s="668"/>
      <c r="AE55" s="668"/>
      <c r="AF55" s="710"/>
      <c r="AG55" s="710"/>
      <c r="AH55" s="710"/>
      <c r="AI55" s="710"/>
      <c r="AJ55" s="710"/>
      <c r="AK55" s="710"/>
      <c r="AL55" s="710"/>
      <c r="AM55" s="710"/>
      <c r="AN55" s="668"/>
      <c r="AO55" s="668"/>
    </row>
    <row r="56" spans="1:41" ht="14.85" customHeight="1">
      <c r="A56" s="74" t="s">
        <v>129</v>
      </c>
      <c r="B56" s="107"/>
      <c r="C56" s="464"/>
      <c r="D56" s="131"/>
      <c r="E56" s="131" t="s">
        <v>191</v>
      </c>
      <c r="F56" s="131"/>
      <c r="G56" s="131"/>
      <c r="H56" s="131"/>
      <c r="I56" s="131"/>
      <c r="J56" s="131"/>
      <c r="K56" s="131"/>
      <c r="L56" s="131"/>
      <c r="M56" s="131"/>
      <c r="N56" s="131"/>
      <c r="O56" s="668"/>
      <c r="P56" s="668"/>
      <c r="Q56" s="668"/>
      <c r="R56" s="668"/>
      <c r="S56" s="668"/>
      <c r="T56" s="668"/>
      <c r="U56" s="668"/>
      <c r="V56" s="668"/>
      <c r="W56" s="668"/>
      <c r="X56" s="668"/>
      <c r="Y56" s="668"/>
      <c r="Z56" s="668"/>
      <c r="AA56" s="668"/>
      <c r="AB56" s="668"/>
      <c r="AC56" s="668"/>
      <c r="AD56" s="668"/>
      <c r="AE56" s="668"/>
      <c r="AF56" s="710"/>
      <c r="AG56" s="710"/>
      <c r="AH56" s="710"/>
      <c r="AI56" s="710"/>
      <c r="AJ56" s="710"/>
      <c r="AK56" s="710"/>
      <c r="AL56" s="710"/>
      <c r="AM56" s="710"/>
      <c r="AN56" s="668"/>
      <c r="AO56" s="668"/>
    </row>
    <row r="57" spans="1:41" ht="14.85" customHeight="1">
      <c r="A57" s="512" t="s">
        <v>142</v>
      </c>
      <c r="B57" s="476" t="s">
        <v>132</v>
      </c>
      <c r="C57" s="479">
        <v>0.37</v>
      </c>
      <c r="D57" s="515">
        <v>0.46</v>
      </c>
      <c r="E57" s="515">
        <v>0.4</v>
      </c>
      <c r="F57" s="515">
        <v>0.2</v>
      </c>
      <c r="G57" s="515">
        <v>0.2</v>
      </c>
      <c r="H57" s="515">
        <v>0.28000000000000003</v>
      </c>
      <c r="I57" s="515">
        <v>0.25</v>
      </c>
      <c r="J57" s="515">
        <v>0.16</v>
      </c>
      <c r="K57" s="515">
        <v>0.18</v>
      </c>
      <c r="L57" s="515">
        <v>0.3</v>
      </c>
      <c r="M57" s="515">
        <v>0.28000000000000003</v>
      </c>
      <c r="N57" s="515">
        <v>0.12</v>
      </c>
      <c r="O57" s="668"/>
      <c r="P57" s="668"/>
      <c r="Q57" s="668"/>
      <c r="R57" s="668"/>
      <c r="S57" s="668"/>
      <c r="T57" s="668"/>
      <c r="U57" s="668"/>
      <c r="V57" s="668"/>
      <c r="W57" s="668"/>
      <c r="X57" s="668"/>
      <c r="Y57" s="668"/>
      <c r="Z57" s="668"/>
      <c r="AA57" s="668"/>
      <c r="AB57" s="668"/>
      <c r="AC57" s="668"/>
      <c r="AD57" s="668"/>
      <c r="AE57" s="668"/>
      <c r="AF57" s="710"/>
      <c r="AG57" s="710"/>
      <c r="AH57" s="710"/>
      <c r="AI57" s="710"/>
      <c r="AJ57" s="710"/>
      <c r="AK57" s="710"/>
      <c r="AL57" s="710"/>
      <c r="AM57" s="710"/>
      <c r="AN57" s="668"/>
      <c r="AO57" s="668"/>
    </row>
    <row r="58" spans="1:41" ht="14.85" customHeight="1">
      <c r="A58" s="74" t="s">
        <v>143</v>
      </c>
      <c r="B58" s="107"/>
      <c r="C58" s="464"/>
      <c r="D58" s="131"/>
      <c r="E58" s="131"/>
      <c r="F58" s="131"/>
      <c r="G58" s="131"/>
      <c r="H58" s="131"/>
      <c r="I58" s="131"/>
      <c r="J58" s="131"/>
      <c r="K58" s="131"/>
      <c r="L58" s="131"/>
      <c r="M58" s="131"/>
      <c r="N58" s="131"/>
      <c r="O58" s="668"/>
      <c r="P58" s="668"/>
      <c r="Q58" s="668"/>
      <c r="R58" s="668"/>
      <c r="S58" s="668"/>
      <c r="T58" s="668"/>
      <c r="U58" s="668"/>
      <c r="V58" s="668"/>
      <c r="W58" s="668"/>
      <c r="X58" s="668"/>
      <c r="Y58" s="668"/>
      <c r="Z58" s="668"/>
      <c r="AA58" s="668"/>
      <c r="AB58" s="668"/>
      <c r="AC58" s="668"/>
      <c r="AD58" s="668"/>
      <c r="AE58" s="668"/>
      <c r="AF58" s="710"/>
      <c r="AG58" s="710"/>
      <c r="AH58" s="710"/>
      <c r="AI58" s="710"/>
      <c r="AJ58" s="710"/>
      <c r="AK58" s="710"/>
      <c r="AL58" s="710"/>
      <c r="AM58" s="710"/>
      <c r="AN58" s="668"/>
      <c r="AO58" s="668"/>
    </row>
    <row r="59" spans="1:41" ht="14.85" customHeight="1">
      <c r="A59" s="65" t="s">
        <v>144</v>
      </c>
      <c r="B59" s="107" t="s">
        <v>132</v>
      </c>
      <c r="C59" s="467">
        <v>1.27</v>
      </c>
      <c r="D59" s="131">
        <v>2.84</v>
      </c>
      <c r="E59" s="131">
        <v>2.65</v>
      </c>
      <c r="F59" s="131">
        <v>1.34</v>
      </c>
      <c r="G59" s="131">
        <v>1.45</v>
      </c>
      <c r="H59" s="131">
        <v>3.86</v>
      </c>
      <c r="I59" s="131">
        <v>3.83</v>
      </c>
      <c r="J59" s="131">
        <v>2.52</v>
      </c>
      <c r="K59" s="131">
        <v>2.44</v>
      </c>
      <c r="L59" s="131">
        <v>4.01</v>
      </c>
      <c r="M59" s="131">
        <v>2.85</v>
      </c>
      <c r="N59" s="131">
        <v>1.39</v>
      </c>
      <c r="O59" s="668"/>
      <c r="P59" s="668"/>
      <c r="Q59" s="668"/>
      <c r="R59" s="668"/>
      <c r="S59" s="668"/>
      <c r="T59" s="668"/>
      <c r="U59" s="668"/>
      <c r="V59" s="668"/>
      <c r="W59" s="668"/>
      <c r="X59" s="668"/>
      <c r="Y59" s="668"/>
      <c r="Z59" s="668"/>
      <c r="AA59" s="668"/>
      <c r="AB59" s="668"/>
      <c r="AC59" s="668"/>
      <c r="AD59" s="668"/>
      <c r="AE59" s="668"/>
      <c r="AF59" s="710"/>
      <c r="AG59" s="710"/>
      <c r="AH59" s="710"/>
      <c r="AI59" s="710"/>
      <c r="AJ59" s="710"/>
      <c r="AK59" s="710"/>
      <c r="AL59" s="710"/>
      <c r="AM59" s="710"/>
      <c r="AN59" s="668"/>
      <c r="AO59" s="668"/>
    </row>
    <row r="60" spans="1:41" ht="14.85" customHeight="1">
      <c r="A60" s="65" t="s">
        <v>145</v>
      </c>
      <c r="B60" s="107" t="s">
        <v>132</v>
      </c>
      <c r="C60" s="467">
        <v>1.1100000000000001</v>
      </c>
      <c r="D60" s="131">
        <v>2.68</v>
      </c>
      <c r="E60" s="131">
        <v>2.2599999999999998</v>
      </c>
      <c r="F60" s="131">
        <v>0.78</v>
      </c>
      <c r="G60" s="131">
        <v>0.97</v>
      </c>
      <c r="H60" s="131">
        <v>2.31</v>
      </c>
      <c r="I60" s="131">
        <v>2.02</v>
      </c>
      <c r="J60" s="131">
        <v>0.77</v>
      </c>
      <c r="K60" s="131">
        <v>1.21</v>
      </c>
      <c r="L60" s="131">
        <v>2.68</v>
      </c>
      <c r="M60" s="131">
        <v>2.74</v>
      </c>
      <c r="N60" s="131">
        <v>1.02</v>
      </c>
      <c r="O60" s="668"/>
      <c r="P60" s="668"/>
      <c r="Q60" s="668"/>
      <c r="R60" s="668"/>
      <c r="S60" s="668"/>
      <c r="T60" s="668"/>
      <c r="U60" s="668"/>
      <c r="V60" s="668"/>
      <c r="W60" s="668"/>
      <c r="X60" s="668"/>
      <c r="Y60" s="668"/>
      <c r="Z60" s="668"/>
      <c r="AA60" s="668"/>
      <c r="AB60" s="668"/>
      <c r="AC60" s="668"/>
      <c r="AD60" s="668"/>
      <c r="AE60" s="668"/>
      <c r="AF60" s="710"/>
      <c r="AG60" s="710"/>
      <c r="AH60" s="710"/>
      <c r="AI60" s="710"/>
      <c r="AJ60" s="710"/>
      <c r="AK60" s="710"/>
      <c r="AL60" s="710"/>
      <c r="AM60" s="710"/>
      <c r="AN60" s="668"/>
      <c r="AO60" s="668"/>
    </row>
    <row r="61" spans="1:41" ht="14.85" customHeight="1">
      <c r="A61" s="227"/>
      <c r="B61" s="560"/>
      <c r="C61" s="560"/>
      <c r="D61" s="560"/>
      <c r="E61" s="129"/>
      <c r="F61" s="129"/>
      <c r="G61" s="129"/>
      <c r="H61" s="129"/>
      <c r="I61" s="129"/>
      <c r="J61" s="12"/>
      <c r="K61" s="12"/>
      <c r="L61" s="12"/>
      <c r="M61" s="12"/>
      <c r="N61" s="115"/>
      <c r="O61" s="668"/>
      <c r="P61" s="668"/>
      <c r="Q61" s="668"/>
      <c r="R61" s="668"/>
      <c r="S61" s="668"/>
      <c r="T61" s="668"/>
      <c r="U61" s="668"/>
      <c r="V61" s="668"/>
      <c r="W61" s="668"/>
      <c r="X61" s="668"/>
      <c r="Y61" s="668"/>
      <c r="Z61" s="668"/>
      <c r="AA61" s="668"/>
      <c r="AB61" s="668"/>
      <c r="AC61" s="668"/>
      <c r="AD61" s="668"/>
      <c r="AE61" s="668"/>
      <c r="AF61" s="668"/>
      <c r="AG61" s="668"/>
      <c r="AH61" s="668"/>
      <c r="AI61" s="668"/>
      <c r="AJ61" s="668"/>
      <c r="AK61" s="668"/>
      <c r="AL61" s="668"/>
      <c r="AM61" s="668"/>
      <c r="AN61" s="668"/>
      <c r="AO61" s="668"/>
    </row>
    <row r="62" spans="1:41" ht="14.85" customHeight="1">
      <c r="A62" s="227"/>
      <c r="B62" s="668"/>
      <c r="C62" s="668"/>
      <c r="D62" s="668"/>
      <c r="E62" s="668"/>
      <c r="F62" s="668"/>
      <c r="G62" s="668"/>
      <c r="H62" s="668"/>
      <c r="I62" s="668"/>
      <c r="J62" s="668"/>
      <c r="K62" s="668"/>
      <c r="L62" s="668"/>
      <c r="M62" s="668"/>
      <c r="N62" s="668"/>
      <c r="O62" s="668"/>
      <c r="P62" s="668"/>
      <c r="Q62" s="668"/>
      <c r="R62" s="668"/>
      <c r="S62" s="668"/>
      <c r="T62" s="668"/>
      <c r="U62" s="668"/>
      <c r="V62" s="668"/>
      <c r="W62" s="668"/>
      <c r="X62" s="668"/>
      <c r="Y62" s="668"/>
      <c r="Z62" s="668"/>
      <c r="AA62" s="668"/>
      <c r="AB62" s="668"/>
      <c r="AC62" s="668"/>
      <c r="AD62" s="668"/>
      <c r="AE62" s="668"/>
      <c r="AF62" s="668"/>
      <c r="AG62" s="668"/>
      <c r="AH62" s="668"/>
      <c r="AI62" s="668"/>
      <c r="AJ62" s="668"/>
      <c r="AK62" s="668"/>
      <c r="AL62" s="668"/>
      <c r="AM62" s="668"/>
      <c r="AN62" s="668"/>
      <c r="AO62" s="668"/>
    </row>
    <row r="63" spans="1:41" ht="14.85" customHeight="1">
      <c r="A63" s="36" t="s">
        <v>102</v>
      </c>
      <c r="B63" s="668"/>
      <c r="C63" s="668"/>
      <c r="D63" s="668"/>
      <c r="E63" s="668"/>
      <c r="F63" s="668"/>
      <c r="G63" s="668"/>
      <c r="H63" s="668"/>
      <c r="I63" s="668"/>
      <c r="J63" s="668"/>
      <c r="K63" s="668"/>
      <c r="L63" s="668"/>
      <c r="M63" s="668"/>
      <c r="N63" s="668"/>
      <c r="O63" s="668"/>
      <c r="P63" s="668"/>
      <c r="Q63" s="668"/>
      <c r="R63" s="668"/>
      <c r="S63" s="668"/>
      <c r="T63" s="668"/>
      <c r="U63" s="668"/>
      <c r="V63" s="668"/>
      <c r="W63" s="668"/>
      <c r="X63" s="668"/>
      <c r="Y63" s="668"/>
      <c r="Z63" s="668"/>
      <c r="AA63" s="668"/>
      <c r="AB63" s="668"/>
      <c r="AC63" s="668"/>
      <c r="AD63" s="668"/>
      <c r="AE63" s="668"/>
      <c r="AF63" s="668"/>
      <c r="AG63" s="668"/>
      <c r="AH63" s="668"/>
      <c r="AI63" s="668"/>
      <c r="AJ63" s="668"/>
      <c r="AK63" s="668"/>
      <c r="AL63" s="668"/>
      <c r="AM63" s="668"/>
      <c r="AN63" s="668"/>
      <c r="AO63" s="668"/>
    </row>
    <row r="64" spans="1:41" ht="14.85" customHeight="1">
      <c r="A64" s="227"/>
      <c r="B64" s="668"/>
      <c r="C64" s="668"/>
      <c r="D64" s="668"/>
      <c r="E64" s="668"/>
      <c r="F64" s="668"/>
      <c r="G64" s="668"/>
      <c r="H64" s="668"/>
      <c r="I64" s="668"/>
      <c r="J64" s="668"/>
      <c r="K64" s="668"/>
      <c r="L64" s="668"/>
      <c r="M64" s="668"/>
      <c r="N64" s="668"/>
      <c r="O64" s="668"/>
      <c r="P64" s="668"/>
      <c r="Q64" s="668"/>
      <c r="R64" s="668"/>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row>
    <row r="65" spans="1:41" ht="14.85" customHeight="1">
      <c r="A65" s="227"/>
      <c r="B65" s="668"/>
      <c r="C65" s="668"/>
      <c r="D65" s="668"/>
      <c r="E65" s="668"/>
      <c r="F65" s="668"/>
      <c r="G65" s="668"/>
      <c r="H65" s="668"/>
      <c r="I65" s="668"/>
      <c r="J65" s="668"/>
      <c r="K65" s="668"/>
      <c r="L65" s="668"/>
      <c r="M65" s="668"/>
      <c r="N65" s="668"/>
      <c r="O65" s="668"/>
      <c r="P65" s="668"/>
      <c r="Q65" s="668"/>
      <c r="R65" s="668"/>
      <c r="S65" s="668"/>
      <c r="T65" s="668"/>
      <c r="U65" s="668"/>
      <c r="V65" s="668"/>
      <c r="W65" s="668"/>
      <c r="X65" s="668"/>
      <c r="Y65" s="668"/>
      <c r="Z65" s="668"/>
      <c r="AA65" s="668"/>
      <c r="AB65" s="668"/>
      <c r="AC65" s="668"/>
      <c r="AD65" s="668"/>
      <c r="AE65" s="668"/>
      <c r="AF65" s="668"/>
      <c r="AG65" s="668"/>
      <c r="AH65" s="668"/>
      <c r="AI65" s="668"/>
      <c r="AJ65" s="668"/>
      <c r="AK65" s="668"/>
      <c r="AL65" s="668"/>
      <c r="AM65" s="668"/>
      <c r="AN65" s="668"/>
      <c r="AO65" s="668"/>
    </row>
    <row r="66" spans="1:41" ht="14.85" customHeight="1">
      <c r="B66" s="668"/>
      <c r="C66" s="668"/>
      <c r="D66" s="668"/>
      <c r="E66" s="668"/>
      <c r="F66" s="668"/>
      <c r="G66" s="668"/>
      <c r="H66" s="668"/>
      <c r="I66" s="668"/>
      <c r="J66" s="706"/>
      <c r="K66" s="706"/>
      <c r="L66" s="706"/>
      <c r="M66" s="706"/>
      <c r="N66" s="706"/>
      <c r="O66" s="706"/>
      <c r="P66" s="706"/>
      <c r="Q66" s="668"/>
      <c r="R66" s="668"/>
      <c r="S66" s="668"/>
      <c r="T66" s="668"/>
      <c r="U66" s="668"/>
      <c r="V66" s="668"/>
      <c r="W66" s="668"/>
      <c r="X66" s="668"/>
      <c r="Y66" s="668"/>
      <c r="Z66" s="668"/>
      <c r="AA66" s="668"/>
      <c r="AB66" s="668"/>
      <c r="AC66" s="668"/>
      <c r="AD66" s="668"/>
      <c r="AE66" s="668"/>
      <c r="AF66" s="668"/>
      <c r="AG66" s="668"/>
      <c r="AH66" s="668"/>
      <c r="AI66" s="668"/>
      <c r="AJ66" s="668"/>
      <c r="AK66" s="668"/>
      <c r="AL66" s="668"/>
      <c r="AM66" s="668"/>
      <c r="AN66" s="668"/>
      <c r="AO66" s="668"/>
    </row>
    <row r="67" spans="1:41" ht="14.85" customHeight="1">
      <c r="A67" s="224"/>
      <c r="B67" s="668"/>
      <c r="C67" s="668"/>
      <c r="D67" s="668"/>
      <c r="E67" s="668"/>
      <c r="F67" s="668"/>
      <c r="G67" s="668"/>
      <c r="H67" s="668"/>
      <c r="I67" s="668"/>
      <c r="J67" s="668"/>
      <c r="K67" s="668"/>
      <c r="L67" s="668"/>
      <c r="M67" s="668"/>
      <c r="N67" s="668"/>
      <c r="O67" s="668"/>
      <c r="P67" s="668"/>
      <c r="Q67" s="668"/>
      <c r="R67" s="668"/>
      <c r="S67" s="668"/>
      <c r="T67" s="668"/>
      <c r="U67" s="668"/>
      <c r="V67" s="668"/>
      <c r="W67" s="668"/>
      <c r="X67" s="668"/>
      <c r="Y67" s="668"/>
      <c r="Z67" s="668"/>
      <c r="AA67" s="668"/>
      <c r="AB67" s="668"/>
      <c r="AC67" s="668"/>
      <c r="AD67" s="668"/>
      <c r="AE67" s="668"/>
      <c r="AF67" s="668"/>
      <c r="AG67" s="668"/>
      <c r="AH67" s="668"/>
      <c r="AI67" s="668"/>
      <c r="AJ67" s="668"/>
      <c r="AK67" s="668"/>
      <c r="AL67" s="668"/>
      <c r="AM67" s="668"/>
      <c r="AN67" s="668"/>
      <c r="AO67" s="668"/>
    </row>
    <row r="68" spans="1:41" ht="14.85" customHeight="1">
      <c r="A68" s="170"/>
      <c r="B68" s="668"/>
      <c r="C68" s="668"/>
      <c r="D68" s="668"/>
      <c r="E68" s="668"/>
      <c r="F68" s="668"/>
      <c r="G68" s="668"/>
      <c r="H68" s="668"/>
      <c r="I68" s="668"/>
      <c r="J68" s="668"/>
      <c r="K68" s="668"/>
      <c r="L68" s="668"/>
      <c r="M68" s="668"/>
      <c r="N68" s="668"/>
      <c r="O68" s="668"/>
      <c r="P68" s="668"/>
      <c r="Q68" s="668"/>
      <c r="R68" s="668"/>
      <c r="S68" s="668"/>
      <c r="T68" s="668"/>
      <c r="U68" s="668"/>
      <c r="V68" s="668"/>
      <c r="W68" s="668"/>
      <c r="X68" s="668"/>
      <c r="Y68" s="668"/>
      <c r="Z68" s="668"/>
      <c r="AA68" s="668"/>
      <c r="AB68" s="668"/>
      <c r="AC68" s="668"/>
      <c r="AD68" s="668"/>
      <c r="AE68" s="668"/>
      <c r="AF68" s="668"/>
      <c r="AG68" s="668"/>
      <c r="AH68" s="668"/>
      <c r="AI68" s="668"/>
      <c r="AJ68" s="668"/>
      <c r="AK68" s="668"/>
      <c r="AL68" s="668"/>
      <c r="AM68" s="668"/>
      <c r="AN68" s="668"/>
      <c r="AO68" s="668"/>
    </row>
    <row r="69" spans="1:41" ht="14.85" customHeight="1">
      <c r="A69" s="170"/>
      <c r="B69" s="668"/>
      <c r="C69" s="668"/>
      <c r="D69" s="668"/>
      <c r="E69" s="668"/>
      <c r="F69" s="668"/>
      <c r="G69" s="668"/>
      <c r="H69" s="668"/>
      <c r="I69" s="668"/>
      <c r="J69" s="668"/>
      <c r="K69" s="668"/>
      <c r="L69" s="668"/>
      <c r="M69" s="668"/>
      <c r="N69" s="668"/>
      <c r="O69" s="668"/>
      <c r="P69" s="668"/>
      <c r="Q69" s="668"/>
      <c r="R69" s="668"/>
      <c r="S69" s="668"/>
      <c r="T69" s="668"/>
      <c r="U69" s="668"/>
      <c r="V69" s="668"/>
      <c r="W69" s="668"/>
      <c r="X69" s="668"/>
      <c r="Y69" s="668"/>
      <c r="Z69" s="668"/>
      <c r="AA69" s="668"/>
      <c r="AB69" s="668"/>
      <c r="AC69" s="668"/>
      <c r="AD69" s="668"/>
      <c r="AE69" s="668"/>
      <c r="AF69" s="668"/>
      <c r="AG69" s="668"/>
      <c r="AH69" s="668"/>
      <c r="AI69" s="668"/>
      <c r="AJ69" s="668"/>
      <c r="AK69" s="668"/>
      <c r="AL69" s="668"/>
      <c r="AM69" s="668"/>
      <c r="AN69" s="668"/>
      <c r="AO69" s="668"/>
    </row>
  </sheetData>
  <mergeCells count="3">
    <mergeCell ref="A2:J2"/>
    <mergeCell ref="M2:N2"/>
    <mergeCell ref="A33:N33"/>
  </mergeCells>
  <pageMargins left="0.7" right="0.7" top="0.75" bottom="0.75" header="0.3" footer="0.3"/>
  <pageSetup paperSize="9" orientation="portrait" r:id="rId1"/>
  <ignoredErrors>
    <ignoredError sqref="G54:H5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C284F-9286-467A-8BC6-256D87A73FFA}">
  <sheetPr>
    <tabColor rgb="FF00D3B7"/>
  </sheetPr>
  <dimension ref="A1:Q64"/>
  <sheetViews>
    <sheetView showGridLines="0" zoomScaleNormal="100" workbookViewId="0"/>
  </sheetViews>
  <sheetFormatPr defaultColWidth="9.109375" defaultRowHeight="14.85" customHeight="1"/>
  <cols>
    <col min="1" max="1" width="55.5546875" style="4" customWidth="1"/>
    <col min="2" max="10" width="13.33203125" style="4" customWidth="1"/>
    <col min="11" max="16384" width="9.109375" style="4"/>
  </cols>
  <sheetData>
    <row r="1" spans="1:13" ht="39.9" customHeight="1">
      <c r="A1" s="73" t="s">
        <v>11</v>
      </c>
      <c r="B1" s="81"/>
      <c r="C1" s="81"/>
      <c r="D1" s="73"/>
      <c r="E1" s="81"/>
      <c r="F1" s="81"/>
      <c r="G1" s="668"/>
      <c r="H1" s="668"/>
      <c r="I1" s="668"/>
      <c r="J1" s="668"/>
      <c r="K1" s="668"/>
      <c r="L1" s="668"/>
      <c r="M1" s="668"/>
    </row>
    <row r="2" spans="1:13" ht="39.9" customHeight="1" thickBot="1">
      <c r="A2" s="1118" t="s">
        <v>704</v>
      </c>
      <c r="B2" s="1118"/>
      <c r="C2" s="1118"/>
      <c r="D2" s="1117"/>
      <c r="E2" s="1117"/>
      <c r="F2" s="1117"/>
      <c r="G2" s="668"/>
      <c r="H2" s="668"/>
      <c r="I2" s="668"/>
      <c r="J2" s="668"/>
      <c r="K2" s="668"/>
      <c r="L2" s="668"/>
      <c r="M2" s="668"/>
    </row>
    <row r="3" spans="1:13" ht="14.85" customHeight="1">
      <c r="A3" s="668"/>
      <c r="B3" s="668"/>
      <c r="C3" s="668"/>
      <c r="D3" s="668"/>
      <c r="E3" s="668"/>
      <c r="F3" s="668"/>
      <c r="G3" s="668"/>
      <c r="H3" s="668"/>
      <c r="I3" s="668"/>
      <c r="J3" s="668"/>
      <c r="K3" s="668"/>
      <c r="L3" s="668"/>
      <c r="M3" s="668"/>
    </row>
    <row r="4" spans="1:13" ht="14.85" customHeight="1">
      <c r="A4" s="1112" t="s">
        <v>196</v>
      </c>
      <c r="B4" s="1112"/>
      <c r="C4" s="1112"/>
      <c r="D4" s="1112"/>
      <c r="E4" s="1112"/>
      <c r="F4" s="1112"/>
      <c r="G4" s="668"/>
      <c r="H4" s="668"/>
      <c r="I4" s="668"/>
      <c r="J4" s="668"/>
      <c r="K4" s="668"/>
      <c r="L4" s="668"/>
      <c r="M4" s="668"/>
    </row>
    <row r="5" spans="1:13" s="1045" customFormat="1" ht="14.85" customHeight="1">
      <c r="A5" s="1031"/>
      <c r="B5" s="1028"/>
      <c r="C5" s="1028" t="s">
        <v>540</v>
      </c>
      <c r="D5" s="1028" t="s">
        <v>541</v>
      </c>
      <c r="E5" s="1032" t="s">
        <v>32</v>
      </c>
      <c r="F5" s="1032" t="s">
        <v>197</v>
      </c>
      <c r="G5" s="1028" t="s">
        <v>455</v>
      </c>
      <c r="H5" s="1028" t="s">
        <v>162</v>
      </c>
      <c r="I5" s="1032" t="s">
        <v>32</v>
      </c>
      <c r="J5" s="1032" t="s">
        <v>197</v>
      </c>
      <c r="K5" s="1044"/>
      <c r="L5" s="1044"/>
      <c r="M5" s="1044"/>
    </row>
    <row r="6" spans="1:13" ht="14.85" customHeight="1">
      <c r="A6" s="65" t="s">
        <v>16</v>
      </c>
      <c r="B6" s="46" t="s">
        <v>147</v>
      </c>
      <c r="C6" s="759">
        <v>200.9</v>
      </c>
      <c r="D6" s="1061">
        <v>163.4</v>
      </c>
      <c r="E6" s="962">
        <v>37.5</v>
      </c>
      <c r="F6" s="1042">
        <v>0.22949816401468787</v>
      </c>
      <c r="G6" s="759">
        <v>86.800000000000011</v>
      </c>
      <c r="H6" s="744">
        <v>63.800000000000011</v>
      </c>
      <c r="I6" s="744">
        <v>23</v>
      </c>
      <c r="J6" s="753">
        <v>0.36050156739811906</v>
      </c>
      <c r="K6" s="712"/>
      <c r="L6" s="712"/>
      <c r="M6" s="712"/>
    </row>
    <row r="7" spans="1:13" ht="14.85" customHeight="1">
      <c r="A7" s="65" t="s">
        <v>198</v>
      </c>
      <c r="B7" s="46" t="s">
        <v>147</v>
      </c>
      <c r="C7" s="759">
        <v>134.5</v>
      </c>
      <c r="D7" s="741">
        <v>109.1</v>
      </c>
      <c r="E7" s="744">
        <v>25.400000000000006</v>
      </c>
      <c r="F7" s="753">
        <v>0.23281393217231905</v>
      </c>
      <c r="G7" s="759">
        <v>57.5</v>
      </c>
      <c r="H7" s="744">
        <v>39.099999999999994</v>
      </c>
      <c r="I7" s="744">
        <v>18.400000000000006</v>
      </c>
      <c r="J7" s="753">
        <v>0.47058823529411786</v>
      </c>
      <c r="K7" s="712"/>
      <c r="L7" s="712"/>
      <c r="M7" s="712"/>
    </row>
    <row r="8" spans="1:13" ht="14.85" customHeight="1">
      <c r="A8" s="65" t="s">
        <v>112</v>
      </c>
      <c r="B8" s="46" t="s">
        <v>147</v>
      </c>
      <c r="C8" s="759">
        <v>134.5</v>
      </c>
      <c r="D8" s="741">
        <v>109.1</v>
      </c>
      <c r="E8" s="744">
        <v>25.400000000000006</v>
      </c>
      <c r="F8" s="753">
        <v>0.23281393217231905</v>
      </c>
      <c r="G8" s="759">
        <v>57.5</v>
      </c>
      <c r="H8" s="744">
        <v>39.099999999999994</v>
      </c>
      <c r="I8" s="744">
        <v>18.400000000000006</v>
      </c>
      <c r="J8" s="753">
        <v>0.47058823529411786</v>
      </c>
      <c r="K8" s="712"/>
      <c r="L8" s="712"/>
      <c r="M8" s="712"/>
    </row>
    <row r="9" spans="1:13" ht="14.85" customHeight="1">
      <c r="A9" s="65" t="s">
        <v>199</v>
      </c>
      <c r="B9" s="46" t="s">
        <v>147</v>
      </c>
      <c r="C9" s="759">
        <v>113.8</v>
      </c>
      <c r="D9" s="741">
        <v>94.8</v>
      </c>
      <c r="E9" s="744">
        <v>19</v>
      </c>
      <c r="F9" s="753">
        <v>0.20042194092827004</v>
      </c>
      <c r="G9" s="759">
        <v>46.5</v>
      </c>
      <c r="H9" s="744">
        <v>31.9</v>
      </c>
      <c r="I9" s="744">
        <v>14.600000000000001</v>
      </c>
      <c r="J9" s="753">
        <v>0.45768025078369912</v>
      </c>
      <c r="K9" s="704"/>
      <c r="L9" s="712"/>
      <c r="M9" s="712"/>
    </row>
    <row r="10" spans="1:13" ht="14.85" customHeight="1">
      <c r="A10" s="65" t="s">
        <v>200</v>
      </c>
      <c r="B10" s="46" t="s">
        <v>147</v>
      </c>
      <c r="C10" s="759">
        <v>113.8</v>
      </c>
      <c r="D10" s="741">
        <v>94.8</v>
      </c>
      <c r="E10" s="744">
        <v>19</v>
      </c>
      <c r="F10" s="753">
        <v>0.20042194092827004</v>
      </c>
      <c r="G10" s="759">
        <v>46.5</v>
      </c>
      <c r="H10" s="744">
        <v>31.9</v>
      </c>
      <c r="I10" s="744">
        <v>14.600000000000001</v>
      </c>
      <c r="J10" s="753">
        <v>0.45768025078369912</v>
      </c>
      <c r="K10" s="712"/>
      <c r="L10" s="712"/>
      <c r="M10" s="712"/>
    </row>
    <row r="11" spans="1:13" ht="14.85" customHeight="1">
      <c r="A11" s="65" t="s">
        <v>201</v>
      </c>
      <c r="B11" s="46" t="s">
        <v>147</v>
      </c>
      <c r="C11" s="759">
        <v>269.60000000000002</v>
      </c>
      <c r="D11" s="741">
        <v>234</v>
      </c>
      <c r="E11" s="744">
        <v>35.600000000000023</v>
      </c>
      <c r="F11" s="753">
        <v>0.15213675213675223</v>
      </c>
      <c r="G11" s="759">
        <v>130.70000000000002</v>
      </c>
      <c r="H11" s="744">
        <v>187.80000000000004</v>
      </c>
      <c r="I11" s="744">
        <v>-57.100000000000023</v>
      </c>
      <c r="J11" s="753">
        <v>-0.30404685835995748</v>
      </c>
      <c r="K11" s="712"/>
      <c r="L11" s="712"/>
      <c r="M11" s="712"/>
    </row>
    <row r="12" spans="1:13" ht="14.85" customHeight="1">
      <c r="A12" s="938" t="s">
        <v>202</v>
      </c>
      <c r="B12" s="939" t="s">
        <v>135</v>
      </c>
      <c r="C12" s="934">
        <v>0.67</v>
      </c>
      <c r="D12" s="935">
        <v>0.66800000000000004</v>
      </c>
      <c r="E12" s="936">
        <v>0.2</v>
      </c>
      <c r="F12" s="933" t="s">
        <v>54</v>
      </c>
      <c r="G12" s="934">
        <v>0.66200000000000003</v>
      </c>
      <c r="H12" s="935">
        <v>0.61199999999999999</v>
      </c>
      <c r="I12" s="936">
        <v>5</v>
      </c>
      <c r="J12" s="937" t="s">
        <v>54</v>
      </c>
      <c r="K12" s="712"/>
      <c r="L12" s="712"/>
      <c r="M12" s="712"/>
    </row>
    <row r="13" spans="1:13" ht="14.85" customHeight="1">
      <c r="A13" s="672"/>
      <c r="B13" s="672"/>
      <c r="C13" s="672"/>
      <c r="D13" s="672"/>
      <c r="E13" s="672"/>
      <c r="F13" s="672"/>
      <c r="G13" s="672"/>
      <c r="H13" s="672"/>
      <c r="I13" s="672"/>
      <c r="J13" s="753"/>
      <c r="K13" s="712"/>
      <c r="L13" s="712"/>
      <c r="M13" s="712"/>
    </row>
    <row r="14" spans="1:13" s="1045" customFormat="1" ht="14.85" customHeight="1">
      <c r="A14" s="1031"/>
      <c r="B14" s="1028"/>
      <c r="C14" s="1039" t="s">
        <v>539</v>
      </c>
      <c r="D14" s="1039" t="s">
        <v>31</v>
      </c>
      <c r="E14" s="1032" t="s">
        <v>32</v>
      </c>
      <c r="F14" s="1032" t="s">
        <v>203</v>
      </c>
      <c r="G14" s="1039" t="s">
        <v>539</v>
      </c>
      <c r="H14" s="1039" t="s">
        <v>30</v>
      </c>
      <c r="I14" s="1032" t="s">
        <v>32</v>
      </c>
      <c r="J14" s="1032" t="s">
        <v>33</v>
      </c>
      <c r="K14" s="910"/>
      <c r="L14" s="910"/>
      <c r="M14" s="910"/>
    </row>
    <row r="15" spans="1:13" ht="14.85" customHeight="1">
      <c r="A15" s="932" t="s">
        <v>204</v>
      </c>
      <c r="B15" s="931" t="s">
        <v>147</v>
      </c>
      <c r="C15" s="930">
        <v>1582.7</v>
      </c>
      <c r="D15" s="929">
        <v>1325.3</v>
      </c>
      <c r="E15" s="928">
        <v>257.40000000000009</v>
      </c>
      <c r="F15" s="906">
        <v>0.19422017656379695</v>
      </c>
      <c r="G15" s="930">
        <v>1582.7</v>
      </c>
      <c r="H15" s="929">
        <v>1423.7</v>
      </c>
      <c r="I15" s="928">
        <v>159</v>
      </c>
      <c r="J15" s="906">
        <v>0.11168083163587834</v>
      </c>
      <c r="K15" s="712"/>
      <c r="L15" s="712"/>
      <c r="M15" s="712"/>
    </row>
    <row r="16" spans="1:13" ht="14.4" customHeight="1">
      <c r="A16" s="230"/>
      <c r="B16" s="668"/>
      <c r="C16" s="668"/>
      <c r="D16" s="668"/>
      <c r="E16" s="668"/>
      <c r="F16" s="668"/>
      <c r="G16" s="668"/>
      <c r="H16" s="668"/>
      <c r="I16" s="668"/>
      <c r="J16" s="668"/>
      <c r="K16" s="668"/>
      <c r="L16" s="668"/>
      <c r="M16" s="668"/>
    </row>
    <row r="17" spans="1:17" ht="14.85" customHeight="1">
      <c r="A17" s="19"/>
      <c r="B17" s="668"/>
      <c r="C17" s="668"/>
      <c r="D17" s="668"/>
      <c r="E17" s="705"/>
      <c r="F17" s="668"/>
      <c r="G17" s="672"/>
      <c r="H17" s="672"/>
      <c r="I17" s="668"/>
      <c r="J17" s="668"/>
      <c r="K17" s="668"/>
      <c r="L17" s="668"/>
      <c r="M17" s="668"/>
      <c r="N17" s="668"/>
      <c r="O17" s="668"/>
      <c r="P17" s="668"/>
      <c r="Q17" s="668"/>
    </row>
    <row r="18" spans="1:17" ht="14.85" customHeight="1">
      <c r="A18" s="1112" t="s">
        <v>205</v>
      </c>
      <c r="B18" s="1112"/>
      <c r="C18" s="1112"/>
      <c r="D18" s="1112"/>
      <c r="E18" s="1112"/>
      <c r="F18" s="1112"/>
      <c r="G18" s="668"/>
      <c r="H18" s="668"/>
      <c r="I18" s="668"/>
      <c r="J18" s="668"/>
      <c r="K18" s="668"/>
      <c r="L18" s="668"/>
      <c r="M18" s="668"/>
      <c r="N18" s="668"/>
      <c r="O18" s="668"/>
      <c r="P18" s="668"/>
      <c r="Q18" s="668"/>
    </row>
    <row r="19" spans="1:17" s="1045" customFormat="1" ht="14.85" customHeight="1">
      <c r="A19" s="1031"/>
      <c r="B19" s="1028"/>
      <c r="C19" s="1039" t="s">
        <v>539</v>
      </c>
      <c r="D19" s="1039" t="s">
        <v>31</v>
      </c>
      <c r="E19" s="1032" t="s">
        <v>32</v>
      </c>
      <c r="F19" s="1032" t="s">
        <v>33</v>
      </c>
      <c r="G19" s="1039" t="s">
        <v>539</v>
      </c>
      <c r="H19" s="1039" t="s">
        <v>30</v>
      </c>
      <c r="I19" s="1032" t="s">
        <v>32</v>
      </c>
      <c r="J19" s="1032" t="s">
        <v>33</v>
      </c>
      <c r="K19" s="1044"/>
      <c r="L19" s="1044"/>
      <c r="M19" s="1044"/>
      <c r="N19" s="1044"/>
      <c r="O19" s="1044"/>
      <c r="P19" s="1044"/>
      <c r="Q19" s="1044"/>
    </row>
    <row r="20" spans="1:17" s="18" customFormat="1" ht="14.85" customHeight="1">
      <c r="A20" s="74" t="s">
        <v>119</v>
      </c>
      <c r="B20" s="74"/>
      <c r="C20" s="47"/>
      <c r="D20" s="48"/>
      <c r="E20" s="53"/>
      <c r="F20" s="54"/>
      <c r="G20" s="47"/>
      <c r="H20" s="48"/>
      <c r="I20" s="53"/>
      <c r="J20" s="54"/>
    </row>
    <row r="21" spans="1:17" s="18" customFormat="1" ht="14.85" customHeight="1">
      <c r="A21" s="65" t="s">
        <v>120</v>
      </c>
      <c r="B21" s="104" t="s">
        <v>121</v>
      </c>
      <c r="C21" s="635">
        <v>7.71</v>
      </c>
      <c r="D21" s="105">
        <v>7.14</v>
      </c>
      <c r="E21" s="639">
        <v>0.56999999999999995</v>
      </c>
      <c r="F21" s="54">
        <v>7.9000000000000001E-2</v>
      </c>
      <c r="G21" s="121">
        <v>7.71</v>
      </c>
      <c r="H21" s="122">
        <v>7.39</v>
      </c>
      <c r="I21" s="171">
        <v>0.32</v>
      </c>
      <c r="J21" s="54">
        <v>4.2999999999999997E-2</v>
      </c>
    </row>
    <row r="22" spans="1:17" ht="14.85" customHeight="1">
      <c r="A22" s="215" t="s">
        <v>567</v>
      </c>
      <c r="B22" s="104" t="s">
        <v>121</v>
      </c>
      <c r="C22" s="635">
        <v>2.94</v>
      </c>
      <c r="D22" s="105">
        <v>2.94</v>
      </c>
      <c r="E22" s="564" t="s">
        <v>544</v>
      </c>
      <c r="F22" s="54">
        <v>-1E-3</v>
      </c>
      <c r="G22" s="121">
        <v>2.94</v>
      </c>
      <c r="H22" s="122">
        <v>2.94</v>
      </c>
      <c r="I22" s="564" t="s">
        <v>544</v>
      </c>
      <c r="J22" s="54">
        <v>-1E-3</v>
      </c>
      <c r="K22" s="668"/>
      <c r="L22" s="668"/>
      <c r="M22" s="672"/>
      <c r="N22" s="672"/>
      <c r="O22" s="672"/>
      <c r="P22" s="672"/>
      <c r="Q22" s="672"/>
    </row>
    <row r="23" spans="1:17" ht="14.85" customHeight="1">
      <c r="A23" s="244" t="s">
        <v>124</v>
      </c>
      <c r="B23" s="104" t="s">
        <v>121</v>
      </c>
      <c r="C23" s="808">
        <v>1.4</v>
      </c>
      <c r="D23" s="105">
        <v>1.33</v>
      </c>
      <c r="E23" s="640">
        <v>7.0000000000000007E-2</v>
      </c>
      <c r="F23" s="43">
        <v>5.2999999999999999E-2</v>
      </c>
      <c r="G23" s="121">
        <v>1.4</v>
      </c>
      <c r="H23" s="122">
        <v>1.38</v>
      </c>
      <c r="I23" s="171">
        <v>0.02</v>
      </c>
      <c r="J23" s="43">
        <v>1.4999999999999999E-2</v>
      </c>
      <c r="K23" s="668"/>
      <c r="L23" s="668"/>
      <c r="M23" s="672"/>
      <c r="N23" s="672"/>
      <c r="O23" s="672"/>
      <c r="P23" s="672"/>
      <c r="Q23" s="672"/>
    </row>
    <row r="24" spans="1:17" ht="14.85" customHeight="1">
      <c r="A24" s="252" t="s">
        <v>44</v>
      </c>
      <c r="B24" s="104" t="s">
        <v>121</v>
      </c>
      <c r="C24" s="627">
        <v>0.28000000000000003</v>
      </c>
      <c r="D24" s="652">
        <v>0.23</v>
      </c>
      <c r="E24" s="171">
        <v>0.05</v>
      </c>
      <c r="F24" s="43">
        <v>0.214</v>
      </c>
      <c r="G24" s="119">
        <v>0.28000000000000003</v>
      </c>
      <c r="H24" s="120">
        <v>0.28000000000000003</v>
      </c>
      <c r="I24" s="171" t="s">
        <v>107</v>
      </c>
      <c r="J24" s="43" t="s">
        <v>123</v>
      </c>
      <c r="K24" s="668"/>
      <c r="L24" s="668"/>
      <c r="M24" s="672"/>
      <c r="N24" s="672"/>
      <c r="O24" s="672"/>
      <c r="P24" s="672"/>
      <c r="Q24" s="672"/>
    </row>
    <row r="25" spans="1:17" ht="14.85" customHeight="1">
      <c r="A25" s="253" t="s">
        <v>206</v>
      </c>
      <c r="B25" s="104" t="s">
        <v>121</v>
      </c>
      <c r="C25" s="121">
        <v>1</v>
      </c>
      <c r="D25" s="122">
        <v>1</v>
      </c>
      <c r="E25" s="255" t="s">
        <v>107</v>
      </c>
      <c r="F25" s="43" t="s">
        <v>123</v>
      </c>
      <c r="G25" s="121">
        <v>1</v>
      </c>
      <c r="H25" s="122">
        <v>1</v>
      </c>
      <c r="I25" s="171" t="s">
        <v>107</v>
      </c>
      <c r="J25" s="43" t="s">
        <v>123</v>
      </c>
      <c r="K25" s="668"/>
      <c r="L25" s="668"/>
      <c r="M25" s="672"/>
      <c r="N25" s="672"/>
      <c r="O25" s="672"/>
      <c r="P25" s="672"/>
      <c r="Q25" s="672"/>
    </row>
    <row r="26" spans="1:17" ht="14.85" customHeight="1">
      <c r="A26" s="253" t="s">
        <v>207</v>
      </c>
      <c r="B26" s="104" t="s">
        <v>121</v>
      </c>
      <c r="C26" s="627">
        <v>0.9</v>
      </c>
      <c r="D26" s="631">
        <v>0.9</v>
      </c>
      <c r="E26" s="255" t="s">
        <v>107</v>
      </c>
      <c r="F26" s="43" t="s">
        <v>123</v>
      </c>
      <c r="G26" s="119">
        <v>0.9</v>
      </c>
      <c r="H26" s="120">
        <v>0.9</v>
      </c>
      <c r="I26" s="171" t="s">
        <v>107</v>
      </c>
      <c r="J26" s="43" t="s">
        <v>123</v>
      </c>
      <c r="K26" s="668"/>
      <c r="L26" s="668"/>
      <c r="M26" s="672"/>
      <c r="N26" s="672"/>
      <c r="O26" s="672"/>
      <c r="P26" s="672"/>
      <c r="Q26" s="672"/>
    </row>
    <row r="27" spans="1:17" ht="14.85" customHeight="1">
      <c r="A27" s="252" t="s">
        <v>208</v>
      </c>
      <c r="B27" s="104" t="s">
        <v>121</v>
      </c>
      <c r="C27" s="627">
        <v>0.1</v>
      </c>
      <c r="D27" s="631">
        <v>0.1</v>
      </c>
      <c r="E27" s="255" t="s">
        <v>107</v>
      </c>
      <c r="F27" s="43" t="s">
        <v>123</v>
      </c>
      <c r="G27" s="119">
        <v>0.1</v>
      </c>
      <c r="H27" s="120">
        <v>0.1</v>
      </c>
      <c r="I27" s="171" t="s">
        <v>107</v>
      </c>
      <c r="J27" s="43" t="s">
        <v>123</v>
      </c>
      <c r="K27" s="668"/>
      <c r="L27" s="668"/>
      <c r="M27" s="672"/>
      <c r="N27" s="672"/>
      <c r="O27" s="672"/>
      <c r="P27" s="672"/>
      <c r="Q27" s="672"/>
    </row>
    <row r="28" spans="1:17" ht="14.85" customHeight="1">
      <c r="A28" s="252" t="s">
        <v>209</v>
      </c>
      <c r="B28" s="104" t="s">
        <v>121</v>
      </c>
      <c r="C28" s="628">
        <v>0.04</v>
      </c>
      <c r="D28" s="632">
        <v>0.04</v>
      </c>
      <c r="E28" s="255" t="s">
        <v>107</v>
      </c>
      <c r="F28" s="54" t="s">
        <v>123</v>
      </c>
      <c r="G28" s="793">
        <v>0.04</v>
      </c>
      <c r="H28" s="794">
        <v>0.04</v>
      </c>
      <c r="I28" s="171" t="s">
        <v>107</v>
      </c>
      <c r="J28" s="54" t="s">
        <v>123</v>
      </c>
      <c r="K28" s="668"/>
      <c r="L28" s="668"/>
      <c r="M28" s="672"/>
      <c r="N28" s="672"/>
      <c r="O28" s="672"/>
      <c r="P28" s="672"/>
      <c r="Q28" s="672"/>
    </row>
    <row r="29" spans="1:17" ht="14.85" customHeight="1">
      <c r="A29" s="253" t="s">
        <v>210</v>
      </c>
      <c r="B29" s="104" t="s">
        <v>121</v>
      </c>
      <c r="C29" s="629">
        <v>7.0000000000000007E-2</v>
      </c>
      <c r="D29" s="633">
        <v>0.05</v>
      </c>
      <c r="E29" s="796">
        <v>0.02</v>
      </c>
      <c r="F29" s="54">
        <v>0.42</v>
      </c>
      <c r="G29" s="210">
        <v>7.0000000000000007E-2</v>
      </c>
      <c r="H29" s="795">
        <v>0.05</v>
      </c>
      <c r="I29" s="171">
        <v>0.02</v>
      </c>
      <c r="J29" s="54">
        <v>0.42</v>
      </c>
      <c r="K29" s="668"/>
      <c r="L29" s="668"/>
      <c r="M29" s="672"/>
      <c r="N29" s="672"/>
      <c r="O29" s="672"/>
      <c r="P29" s="672"/>
      <c r="Q29" s="672"/>
    </row>
    <row r="30" spans="1:17" ht="14.85" customHeight="1">
      <c r="A30" s="244" t="s">
        <v>125</v>
      </c>
      <c r="B30" s="104" t="s">
        <v>121</v>
      </c>
      <c r="C30" s="630">
        <v>0.84</v>
      </c>
      <c r="D30" s="634">
        <v>0.91</v>
      </c>
      <c r="E30" s="171">
        <v>-7.0000000000000007E-2</v>
      </c>
      <c r="F30" s="54">
        <v>-0.08</v>
      </c>
      <c r="G30" s="630">
        <v>0.84</v>
      </c>
      <c r="H30" s="634">
        <v>0.86</v>
      </c>
      <c r="I30" s="171">
        <v>-0.02</v>
      </c>
      <c r="J30" s="54">
        <v>-2.7E-2</v>
      </c>
      <c r="K30" s="668"/>
      <c r="L30" s="668"/>
      <c r="M30" s="672"/>
      <c r="N30" s="672"/>
      <c r="O30" s="672"/>
      <c r="P30" s="672"/>
      <c r="Q30" s="672"/>
    </row>
    <row r="31" spans="1:17" ht="14.85" customHeight="1">
      <c r="A31" s="252" t="s">
        <v>44</v>
      </c>
      <c r="B31" s="104" t="s">
        <v>121</v>
      </c>
      <c r="C31" s="627">
        <v>0.44</v>
      </c>
      <c r="D31" s="631">
        <v>0.49</v>
      </c>
      <c r="E31" s="171">
        <v>-0.05</v>
      </c>
      <c r="F31" s="54">
        <v>-0.10299999999999999</v>
      </c>
      <c r="G31" s="627">
        <v>0.44</v>
      </c>
      <c r="H31" s="631">
        <v>0.44</v>
      </c>
      <c r="I31" s="171" t="s">
        <v>107</v>
      </c>
      <c r="J31" s="54" t="s">
        <v>123</v>
      </c>
      <c r="K31" s="668"/>
      <c r="L31" s="668"/>
      <c r="M31" s="672"/>
      <c r="N31" s="672"/>
      <c r="O31" s="672"/>
      <c r="P31" s="672"/>
      <c r="Q31" s="672"/>
    </row>
    <row r="32" spans="1:17" ht="14.85" customHeight="1">
      <c r="A32" s="252" t="s">
        <v>47</v>
      </c>
      <c r="B32" s="104" t="s">
        <v>121</v>
      </c>
      <c r="C32" s="630">
        <v>0.28999999999999998</v>
      </c>
      <c r="D32" s="634">
        <v>0.28999999999999998</v>
      </c>
      <c r="E32" s="118" t="s">
        <v>107</v>
      </c>
      <c r="F32" s="54" t="s">
        <v>123</v>
      </c>
      <c r="G32" s="630">
        <v>0.28999999999999998</v>
      </c>
      <c r="H32" s="634">
        <v>0.28999999999999998</v>
      </c>
      <c r="I32" s="118" t="s">
        <v>107</v>
      </c>
      <c r="J32" s="54" t="s">
        <v>123</v>
      </c>
      <c r="K32" s="668"/>
      <c r="L32" s="668"/>
      <c r="M32" s="672"/>
      <c r="N32" s="672"/>
      <c r="O32" s="672"/>
      <c r="P32" s="672"/>
      <c r="Q32" s="672"/>
    </row>
    <row r="33" spans="1:17" ht="14.85" customHeight="1">
      <c r="A33" s="254" t="s">
        <v>206</v>
      </c>
      <c r="B33" s="104" t="s">
        <v>121</v>
      </c>
      <c r="C33" s="630">
        <v>0.11</v>
      </c>
      <c r="D33" s="633">
        <v>0.11</v>
      </c>
      <c r="E33" s="459" t="s">
        <v>107</v>
      </c>
      <c r="F33" s="54" t="s">
        <v>123</v>
      </c>
      <c r="G33" s="630">
        <v>0.11</v>
      </c>
      <c r="H33" s="633">
        <v>0.11</v>
      </c>
      <c r="I33" s="459" t="s">
        <v>107</v>
      </c>
      <c r="J33" s="54" t="s">
        <v>123</v>
      </c>
      <c r="K33" s="668"/>
      <c r="L33" s="668"/>
      <c r="M33" s="672"/>
      <c r="N33" s="672"/>
      <c r="O33" s="672"/>
      <c r="P33" s="672"/>
      <c r="Q33" s="672"/>
    </row>
    <row r="34" spans="1:17" ht="15" customHeight="1">
      <c r="A34" s="252" t="s">
        <v>210</v>
      </c>
      <c r="B34" s="104" t="s">
        <v>121</v>
      </c>
      <c r="C34" s="627" t="s">
        <v>107</v>
      </c>
      <c r="D34" s="631">
        <v>0.02</v>
      </c>
      <c r="E34" s="171">
        <v>-0.02</v>
      </c>
      <c r="F34" s="54">
        <v>-1</v>
      </c>
      <c r="G34" s="627" t="s">
        <v>107</v>
      </c>
      <c r="H34" s="631">
        <v>0.02</v>
      </c>
      <c r="I34" s="171">
        <v>-0.02</v>
      </c>
      <c r="J34" s="54">
        <v>-1</v>
      </c>
      <c r="K34" s="668"/>
      <c r="L34" s="668"/>
      <c r="M34" s="672"/>
      <c r="N34" s="672"/>
      <c r="O34" s="672"/>
      <c r="P34" s="672"/>
      <c r="Q34" s="672"/>
    </row>
    <row r="35" spans="1:17" ht="15" customHeight="1">
      <c r="A35" s="245" t="s">
        <v>211</v>
      </c>
      <c r="B35" s="104" t="s">
        <v>121</v>
      </c>
      <c r="C35" s="627">
        <v>0.7</v>
      </c>
      <c r="D35" s="633">
        <v>0.7</v>
      </c>
      <c r="E35" s="255" t="s">
        <v>107</v>
      </c>
      <c r="F35" s="54" t="s">
        <v>123</v>
      </c>
      <c r="G35" s="627">
        <v>0.7</v>
      </c>
      <c r="H35" s="633">
        <v>0.7</v>
      </c>
      <c r="I35" s="255" t="s">
        <v>107</v>
      </c>
      <c r="J35" s="54" t="s">
        <v>123</v>
      </c>
      <c r="K35" s="668"/>
      <c r="L35" s="668"/>
      <c r="M35" s="672"/>
      <c r="N35" s="672"/>
      <c r="O35" s="672"/>
      <c r="P35" s="672"/>
      <c r="Q35" s="672"/>
    </row>
    <row r="36" spans="1:17" ht="14.85" customHeight="1">
      <c r="A36" s="215" t="s">
        <v>127</v>
      </c>
      <c r="B36" s="104" t="s">
        <v>121</v>
      </c>
      <c r="C36" s="627">
        <v>0.95</v>
      </c>
      <c r="D36" s="631">
        <v>0.95</v>
      </c>
      <c r="E36" s="171">
        <v>-0.01</v>
      </c>
      <c r="F36" s="54">
        <v>-8.9999999999999993E-3</v>
      </c>
      <c r="G36" s="627">
        <v>0.95</v>
      </c>
      <c r="H36" s="631">
        <v>0.69</v>
      </c>
      <c r="I36" s="171">
        <v>0.25</v>
      </c>
      <c r="J36" s="54">
        <v>0.36499999999999999</v>
      </c>
      <c r="K36" s="668"/>
      <c r="L36" s="668"/>
      <c r="M36" s="672"/>
      <c r="N36" s="672"/>
      <c r="O36" s="672"/>
      <c r="P36" s="672"/>
      <c r="Q36" s="672"/>
    </row>
    <row r="37" spans="1:17" ht="14.85" customHeight="1">
      <c r="A37" s="299" t="s">
        <v>212</v>
      </c>
      <c r="B37" s="300" t="s">
        <v>121</v>
      </c>
      <c r="C37" s="636">
        <v>3.83</v>
      </c>
      <c r="D37" s="637">
        <v>3.25</v>
      </c>
      <c r="E37" s="641">
        <v>0.57999999999999996</v>
      </c>
      <c r="F37" s="303">
        <v>0.17699999999999999</v>
      </c>
      <c r="G37" s="636">
        <v>3.83</v>
      </c>
      <c r="H37" s="637">
        <v>3.76</v>
      </c>
      <c r="I37" s="641">
        <v>0.06</v>
      </c>
      <c r="J37" s="303">
        <v>1.7000000000000001E-2</v>
      </c>
      <c r="K37" s="668"/>
      <c r="L37" s="668"/>
      <c r="M37" s="672"/>
      <c r="N37" s="672"/>
      <c r="O37" s="672"/>
      <c r="P37" s="672"/>
      <c r="Q37" s="672"/>
    </row>
    <row r="38" spans="1:17" ht="14.85" customHeight="1">
      <c r="A38" s="74" t="s">
        <v>129</v>
      </c>
      <c r="B38" s="112"/>
      <c r="C38" s="461"/>
      <c r="D38" s="462"/>
      <c r="E38" s="113"/>
      <c r="F38" s="114"/>
      <c r="G38" s="461"/>
      <c r="H38" s="462"/>
      <c r="I38" s="113"/>
      <c r="J38" s="114"/>
      <c r="K38" s="668"/>
      <c r="L38" s="668"/>
      <c r="M38" s="672"/>
      <c r="N38" s="672"/>
      <c r="O38" s="672"/>
      <c r="P38" s="672"/>
      <c r="Q38" s="672"/>
    </row>
    <row r="39" spans="1:17" ht="14.85" customHeight="1">
      <c r="A39" s="65" t="s">
        <v>130</v>
      </c>
      <c r="B39" s="104" t="s">
        <v>121</v>
      </c>
      <c r="C39" s="638">
        <v>0.35</v>
      </c>
      <c r="D39" s="634">
        <v>0.35</v>
      </c>
      <c r="E39" s="798" t="s">
        <v>284</v>
      </c>
      <c r="F39" s="54">
        <v>3.0000000000000001E-3</v>
      </c>
      <c r="G39" s="638">
        <v>0.35</v>
      </c>
      <c r="H39" s="634">
        <v>0.35</v>
      </c>
      <c r="I39" s="797" t="s">
        <v>284</v>
      </c>
      <c r="J39" s="54">
        <v>3.0000000000000001E-3</v>
      </c>
      <c r="K39" s="668"/>
      <c r="L39" s="668"/>
      <c r="M39" s="672"/>
      <c r="N39" s="672"/>
      <c r="O39" s="672"/>
      <c r="P39" s="672"/>
      <c r="Q39" s="672"/>
    </row>
    <row r="40" spans="1:17" ht="14.85" customHeight="1">
      <c r="A40" s="215" t="s">
        <v>124</v>
      </c>
      <c r="B40" s="104" t="s">
        <v>121</v>
      </c>
      <c r="C40" s="638">
        <v>0.35</v>
      </c>
      <c r="D40" s="631">
        <v>0.33</v>
      </c>
      <c r="E40" s="171">
        <v>0.02</v>
      </c>
      <c r="F40" s="54">
        <v>6.4000000000000001E-2</v>
      </c>
      <c r="G40" s="638">
        <v>0.35</v>
      </c>
      <c r="H40" s="631">
        <v>0.33</v>
      </c>
      <c r="I40" s="171">
        <v>0.02</v>
      </c>
      <c r="J40" s="54">
        <v>6.4000000000000001E-2</v>
      </c>
      <c r="K40" s="668"/>
      <c r="L40" s="668"/>
      <c r="M40" s="672"/>
      <c r="N40" s="672"/>
      <c r="O40" s="672"/>
      <c r="P40" s="672"/>
      <c r="Q40" s="672"/>
    </row>
    <row r="41" spans="1:17" ht="14.85" customHeight="1">
      <c r="A41" s="669" t="s">
        <v>125</v>
      </c>
      <c r="B41" s="104" t="s">
        <v>121</v>
      </c>
      <c r="C41" s="670" t="s">
        <v>107</v>
      </c>
      <c r="D41" s="634">
        <v>0.02</v>
      </c>
      <c r="E41" s="799">
        <v>-0.02</v>
      </c>
      <c r="F41" s="127">
        <v>-1</v>
      </c>
      <c r="G41" s="670" t="s">
        <v>107</v>
      </c>
      <c r="H41" s="634">
        <v>0.02</v>
      </c>
      <c r="I41" s="799">
        <v>-0.02</v>
      </c>
      <c r="J41" s="127">
        <v>-1</v>
      </c>
      <c r="K41" s="668"/>
      <c r="L41" s="668"/>
      <c r="M41" s="672"/>
      <c r="N41" s="672"/>
      <c r="O41" s="672"/>
      <c r="P41" s="672"/>
      <c r="Q41" s="672"/>
    </row>
    <row r="42" spans="1:17" s="1045" customFormat="1" ht="14.85" customHeight="1">
      <c r="A42" s="1031"/>
      <c r="B42" s="1028"/>
      <c r="C42" s="1028" t="s">
        <v>540</v>
      </c>
      <c r="D42" s="1028" t="s">
        <v>541</v>
      </c>
      <c r="E42" s="1032" t="s">
        <v>32</v>
      </c>
      <c r="F42" s="1032" t="s">
        <v>33</v>
      </c>
      <c r="G42" s="1028" t="s">
        <v>455</v>
      </c>
      <c r="H42" s="1028" t="s">
        <v>162</v>
      </c>
      <c r="I42" s="1032" t="s">
        <v>32</v>
      </c>
      <c r="J42" s="1032" t="s">
        <v>33</v>
      </c>
      <c r="K42" s="1044"/>
      <c r="L42" s="1044"/>
      <c r="M42" s="911"/>
      <c r="N42" s="911"/>
      <c r="O42" s="911"/>
      <c r="P42" s="911"/>
      <c r="Q42" s="911"/>
    </row>
    <row r="43" spans="1:17" ht="14.85" customHeight="1">
      <c r="A43" s="74" t="s">
        <v>119</v>
      </c>
      <c r="B43" s="74"/>
      <c r="C43" s="47"/>
      <c r="D43" s="48"/>
      <c r="E43" s="53"/>
      <c r="F43" s="54"/>
      <c r="G43" s="47"/>
      <c r="H43" s="48"/>
      <c r="I43" s="53"/>
      <c r="J43" s="54"/>
      <c r="K43" s="668"/>
      <c r="L43" s="668"/>
      <c r="M43" s="672"/>
      <c r="N43" s="672"/>
      <c r="O43" s="672"/>
      <c r="P43" s="672"/>
      <c r="Q43" s="672"/>
    </row>
    <row r="44" spans="1:17" ht="14.85" customHeight="1">
      <c r="A44" s="65" t="s">
        <v>131</v>
      </c>
      <c r="B44" s="107" t="s">
        <v>132</v>
      </c>
      <c r="C44" s="119">
        <v>1.1200000000000001</v>
      </c>
      <c r="D44" s="120">
        <v>0.89</v>
      </c>
      <c r="E44" s="116">
        <v>0.23</v>
      </c>
      <c r="F44" s="109">
        <v>0.253</v>
      </c>
      <c r="G44" s="119">
        <v>0.5</v>
      </c>
      <c r="H44" s="120">
        <v>0.36</v>
      </c>
      <c r="I44" s="116">
        <v>0.14000000000000001</v>
      </c>
      <c r="J44" s="109">
        <v>0.38400000000000001</v>
      </c>
      <c r="K44" s="668"/>
      <c r="L44" s="668"/>
      <c r="M44" s="672"/>
      <c r="N44" s="672"/>
      <c r="O44" s="672"/>
      <c r="P44" s="672"/>
      <c r="Q44" s="672"/>
    </row>
    <row r="45" spans="1:17" ht="14.85" customHeight="1">
      <c r="A45" s="223" t="s">
        <v>44</v>
      </c>
      <c r="B45" s="107" t="s">
        <v>132</v>
      </c>
      <c r="C45" s="119">
        <v>0.37</v>
      </c>
      <c r="D45" s="120">
        <v>0.25</v>
      </c>
      <c r="E45" s="116">
        <v>0.12</v>
      </c>
      <c r="F45" s="109">
        <v>0.47699999999999998</v>
      </c>
      <c r="G45" s="119">
        <v>0.14000000000000001</v>
      </c>
      <c r="H45" s="120">
        <v>0.1</v>
      </c>
      <c r="I45" s="116">
        <v>0.04</v>
      </c>
      <c r="J45" s="109">
        <v>0.439</v>
      </c>
      <c r="K45" s="668"/>
      <c r="L45" s="668"/>
      <c r="M45" s="672"/>
      <c r="N45" s="672"/>
      <c r="O45" s="672"/>
      <c r="P45" s="672"/>
      <c r="Q45" s="672"/>
    </row>
    <row r="46" spans="1:17" ht="14.85" customHeight="1">
      <c r="A46" s="223" t="s">
        <v>47</v>
      </c>
      <c r="B46" s="107" t="s">
        <v>132</v>
      </c>
      <c r="C46" s="119">
        <v>0</v>
      </c>
      <c r="D46" s="120" t="s">
        <v>107</v>
      </c>
      <c r="E46" s="116">
        <v>0</v>
      </c>
      <c r="F46" s="54" t="s">
        <v>123</v>
      </c>
      <c r="G46" s="119">
        <v>0</v>
      </c>
      <c r="H46" s="120" t="s">
        <v>107</v>
      </c>
      <c r="I46" s="116">
        <v>0</v>
      </c>
      <c r="J46" s="54" t="s">
        <v>123</v>
      </c>
      <c r="K46" s="668"/>
      <c r="L46" s="668"/>
      <c r="M46" s="672"/>
      <c r="N46" s="672"/>
      <c r="O46" s="672"/>
      <c r="P46" s="672"/>
      <c r="Q46" s="672"/>
    </row>
    <row r="47" spans="1:17" ht="14.85" customHeight="1">
      <c r="A47" s="223" t="s">
        <v>206</v>
      </c>
      <c r="B47" s="107" t="s">
        <v>132</v>
      </c>
      <c r="C47" s="119">
        <v>0.49</v>
      </c>
      <c r="D47" s="538">
        <v>0.5</v>
      </c>
      <c r="E47" s="116">
        <v>-0.01</v>
      </c>
      <c r="F47" s="109">
        <v>-0.02</v>
      </c>
      <c r="G47" s="119">
        <v>0.23</v>
      </c>
      <c r="H47" s="538">
        <v>0.2</v>
      </c>
      <c r="I47" s="116">
        <v>0.02</v>
      </c>
      <c r="J47" s="109">
        <v>0.121</v>
      </c>
      <c r="K47" s="668"/>
      <c r="L47" s="668"/>
      <c r="M47" s="672"/>
      <c r="N47" s="672"/>
      <c r="O47" s="672"/>
      <c r="P47" s="672"/>
      <c r="Q47" s="672"/>
    </row>
    <row r="48" spans="1:17" ht="14.85" customHeight="1">
      <c r="A48" s="88" t="s">
        <v>207</v>
      </c>
      <c r="B48" s="107" t="s">
        <v>132</v>
      </c>
      <c r="C48" s="119">
        <v>0.24</v>
      </c>
      <c r="D48" s="538">
        <v>0.25</v>
      </c>
      <c r="E48" s="116">
        <v>-0.01</v>
      </c>
      <c r="F48" s="109">
        <v>-3.5999999999999997E-2</v>
      </c>
      <c r="G48" s="119">
        <v>0.13</v>
      </c>
      <c r="H48" s="538">
        <v>0.11</v>
      </c>
      <c r="I48" s="116">
        <v>0.03</v>
      </c>
      <c r="J48" s="109">
        <v>0.27200000000000002</v>
      </c>
      <c r="K48" s="668"/>
      <c r="L48" s="668"/>
      <c r="M48" s="672"/>
      <c r="N48" s="672"/>
      <c r="O48" s="672"/>
      <c r="P48" s="672"/>
      <c r="Q48" s="672"/>
    </row>
    <row r="49" spans="1:17" ht="14.85" customHeight="1">
      <c r="A49" s="88" t="s">
        <v>208</v>
      </c>
      <c r="B49" s="107" t="s">
        <v>132</v>
      </c>
      <c r="C49" s="119">
        <v>0.25</v>
      </c>
      <c r="D49" s="538">
        <v>0.25</v>
      </c>
      <c r="E49" s="806" t="s">
        <v>544</v>
      </c>
      <c r="F49" s="109">
        <v>-4.0000000000000001E-3</v>
      </c>
      <c r="G49" s="119">
        <v>0.09</v>
      </c>
      <c r="H49" s="538">
        <v>0.1</v>
      </c>
      <c r="I49" s="806" t="s">
        <v>544</v>
      </c>
      <c r="J49" s="109">
        <v>-4.2999999999999997E-2</v>
      </c>
      <c r="K49" s="668"/>
      <c r="L49" s="668"/>
      <c r="M49" s="672"/>
      <c r="N49" s="672"/>
      <c r="O49" s="672"/>
      <c r="P49" s="672"/>
      <c r="Q49" s="672"/>
    </row>
    <row r="50" spans="1:17" ht="14.85" customHeight="1">
      <c r="A50" s="223" t="s">
        <v>209</v>
      </c>
      <c r="B50" s="107" t="s">
        <v>132</v>
      </c>
      <c r="C50" s="119">
        <v>0.15</v>
      </c>
      <c r="D50" s="120">
        <v>0.14000000000000001</v>
      </c>
      <c r="E50" s="116">
        <v>0.01</v>
      </c>
      <c r="F50" s="109">
        <v>8.4000000000000005E-2</v>
      </c>
      <c r="G50" s="119">
        <v>0.08</v>
      </c>
      <c r="H50" s="120">
        <v>7.0000000000000007E-2</v>
      </c>
      <c r="I50" s="116">
        <v>0.01</v>
      </c>
      <c r="J50" s="109">
        <v>0.17599999999999999</v>
      </c>
      <c r="K50" s="668"/>
      <c r="L50" s="668"/>
      <c r="M50" s="672"/>
      <c r="N50" s="672"/>
      <c r="O50" s="672"/>
      <c r="P50" s="672"/>
      <c r="Q50" s="672"/>
    </row>
    <row r="51" spans="1:17" ht="14.85" customHeight="1">
      <c r="A51" s="223" t="s">
        <v>210</v>
      </c>
      <c r="B51" s="107" t="s">
        <v>132</v>
      </c>
      <c r="C51" s="119">
        <v>0.1</v>
      </c>
      <c r="D51" s="120" t="s">
        <v>107</v>
      </c>
      <c r="E51" s="116">
        <v>0.1</v>
      </c>
      <c r="F51" s="54" t="s">
        <v>123</v>
      </c>
      <c r="G51" s="119">
        <v>0.06</v>
      </c>
      <c r="H51" s="120" t="s">
        <v>107</v>
      </c>
      <c r="I51" s="116">
        <v>0.06</v>
      </c>
      <c r="J51" s="54" t="s">
        <v>123</v>
      </c>
      <c r="K51" s="668"/>
      <c r="L51" s="668"/>
      <c r="M51" s="672"/>
      <c r="N51" s="672"/>
      <c r="O51" s="672"/>
      <c r="P51" s="672"/>
      <c r="Q51" s="672"/>
    </row>
    <row r="52" spans="1:17" ht="14.85" customHeight="1">
      <c r="A52" s="65" t="s">
        <v>213</v>
      </c>
      <c r="B52" s="107" t="s">
        <v>135</v>
      </c>
      <c r="C52" s="117">
        <v>0.94699999999999995</v>
      </c>
      <c r="D52" s="216">
        <v>0.94799999999999995</v>
      </c>
      <c r="E52" s="108" t="s">
        <v>545</v>
      </c>
      <c r="F52" s="109" t="s">
        <v>54</v>
      </c>
      <c r="G52" s="117">
        <v>0.93600000000000005</v>
      </c>
      <c r="H52" s="216">
        <v>0.97199999999999998</v>
      </c>
      <c r="I52" s="108" t="s">
        <v>551</v>
      </c>
      <c r="J52" s="109" t="s">
        <v>54</v>
      </c>
      <c r="K52" s="668"/>
      <c r="L52" s="668"/>
      <c r="M52" s="672"/>
      <c r="N52" s="672"/>
      <c r="O52" s="672"/>
      <c r="P52" s="672"/>
      <c r="Q52" s="672"/>
    </row>
    <row r="53" spans="1:17" ht="14.85" customHeight="1">
      <c r="A53" s="65" t="s">
        <v>214</v>
      </c>
      <c r="B53" s="107" t="s">
        <v>135</v>
      </c>
      <c r="C53" s="536">
        <v>0.31</v>
      </c>
      <c r="D53" s="216">
        <v>0.30399999999999999</v>
      </c>
      <c r="E53" s="108" t="s">
        <v>546</v>
      </c>
      <c r="F53" s="109" t="s">
        <v>54</v>
      </c>
      <c r="G53" s="536">
        <v>0.224</v>
      </c>
      <c r="H53" s="216">
        <v>0.20399999999999999</v>
      </c>
      <c r="I53" s="108" t="s">
        <v>552</v>
      </c>
      <c r="J53" s="109" t="s">
        <v>54</v>
      </c>
      <c r="K53" s="668"/>
      <c r="L53" s="668"/>
      <c r="M53" s="672"/>
      <c r="N53" s="672"/>
      <c r="O53" s="672"/>
      <c r="P53" s="672"/>
      <c r="Q53" s="672"/>
    </row>
    <row r="54" spans="1:17" ht="14.85" customHeight="1">
      <c r="A54" s="299" t="s">
        <v>215</v>
      </c>
      <c r="B54" s="300" t="s">
        <v>216</v>
      </c>
      <c r="C54" s="301">
        <v>6.9</v>
      </c>
      <c r="D54" s="302">
        <v>6.8</v>
      </c>
      <c r="E54" s="539">
        <v>0.1</v>
      </c>
      <c r="F54" s="303">
        <v>8.9999999999999993E-3</v>
      </c>
      <c r="G54" s="301">
        <v>6</v>
      </c>
      <c r="H54" s="302">
        <v>5.6</v>
      </c>
      <c r="I54" s="539">
        <v>0.5</v>
      </c>
      <c r="J54" s="303">
        <v>8.3000000000000004E-2</v>
      </c>
      <c r="K54" s="668"/>
      <c r="L54" s="668"/>
      <c r="M54" s="672"/>
      <c r="N54" s="672"/>
      <c r="O54" s="672"/>
      <c r="P54" s="672"/>
      <c r="Q54" s="672"/>
    </row>
    <row r="55" spans="1:17" ht="14.85" customHeight="1">
      <c r="A55" s="74" t="s">
        <v>129</v>
      </c>
      <c r="B55" s="112"/>
      <c r="C55" s="461"/>
      <c r="D55" s="462"/>
      <c r="E55" s="113"/>
      <c r="F55" s="114"/>
      <c r="G55" s="461"/>
      <c r="H55" s="462"/>
      <c r="I55" s="113"/>
      <c r="J55" s="114"/>
      <c r="K55" s="668"/>
      <c r="L55" s="668"/>
      <c r="M55" s="672"/>
      <c r="N55" s="672"/>
      <c r="O55" s="672"/>
      <c r="P55" s="672"/>
      <c r="Q55" s="672"/>
    </row>
    <row r="56" spans="1:17" ht="14.85" customHeight="1">
      <c r="A56" s="65" t="s">
        <v>142</v>
      </c>
      <c r="B56" s="107" t="s">
        <v>132</v>
      </c>
      <c r="C56" s="119">
        <v>0.83</v>
      </c>
      <c r="D56" s="120">
        <v>0.48</v>
      </c>
      <c r="E56" s="116">
        <v>0.35</v>
      </c>
      <c r="F56" s="109">
        <v>0.74199999999999999</v>
      </c>
      <c r="G56" s="119">
        <v>0.37</v>
      </c>
      <c r="H56" s="120">
        <v>0.2</v>
      </c>
      <c r="I56" s="116">
        <v>0.17</v>
      </c>
      <c r="J56" s="109">
        <v>0.83699999999999997</v>
      </c>
      <c r="K56" s="668"/>
      <c r="L56" s="668"/>
      <c r="M56" s="672"/>
      <c r="N56" s="672"/>
      <c r="O56" s="672"/>
      <c r="P56" s="672"/>
      <c r="Q56" s="672"/>
    </row>
    <row r="57" spans="1:17" ht="14.85" customHeight="1">
      <c r="A57" s="223" t="s">
        <v>568</v>
      </c>
      <c r="B57" s="107" t="s">
        <v>132</v>
      </c>
      <c r="C57" s="119">
        <v>0.42</v>
      </c>
      <c r="D57" s="120">
        <v>0.42</v>
      </c>
      <c r="E57" s="116">
        <v>-0.01</v>
      </c>
      <c r="F57" s="109">
        <v>-1.4999999999999999E-2</v>
      </c>
      <c r="G57" s="119">
        <v>0.18</v>
      </c>
      <c r="H57" s="120">
        <v>0.19</v>
      </c>
      <c r="I57" s="116">
        <v>-0.01</v>
      </c>
      <c r="J57" s="109">
        <v>-3.7999999999999999E-2</v>
      </c>
      <c r="K57" s="668"/>
      <c r="L57" s="668"/>
      <c r="M57" s="672"/>
      <c r="N57" s="672"/>
      <c r="O57" s="672"/>
      <c r="P57" s="672"/>
      <c r="Q57" s="672"/>
    </row>
    <row r="58" spans="1:17" ht="14.85" customHeight="1">
      <c r="A58" s="223" t="s">
        <v>210</v>
      </c>
      <c r="B58" s="107" t="s">
        <v>132</v>
      </c>
      <c r="C58" s="119">
        <v>0.41</v>
      </c>
      <c r="D58" s="120">
        <v>0.05</v>
      </c>
      <c r="E58" s="206">
        <v>0.36</v>
      </c>
      <c r="F58" s="109">
        <v>6.774</v>
      </c>
      <c r="G58" s="119">
        <v>0.19</v>
      </c>
      <c r="H58" s="120">
        <v>0.01</v>
      </c>
      <c r="I58" s="206">
        <v>0.17</v>
      </c>
      <c r="J58" s="109" t="s">
        <v>557</v>
      </c>
      <c r="K58" s="668"/>
      <c r="L58" s="668"/>
      <c r="M58" s="672"/>
      <c r="N58" s="672"/>
      <c r="O58" s="672"/>
      <c r="P58" s="672"/>
      <c r="Q58" s="672"/>
    </row>
    <row r="59" spans="1:17" ht="14.85" customHeight="1">
      <c r="A59" s="537" t="s">
        <v>569</v>
      </c>
      <c r="B59" s="713"/>
      <c r="C59" s="672"/>
      <c r="D59" s="672"/>
      <c r="E59" s="668"/>
      <c r="F59" s="668"/>
      <c r="G59" s="668"/>
      <c r="H59" s="672"/>
      <c r="I59" s="668"/>
      <c r="J59" s="668"/>
      <c r="K59" s="668"/>
      <c r="L59" s="668"/>
      <c r="M59" s="668"/>
      <c r="N59" s="668"/>
      <c r="O59" s="668"/>
      <c r="P59" s="668"/>
      <c r="Q59" s="668"/>
    </row>
    <row r="60" spans="1:17" ht="13.2">
      <c r="A60" s="537" t="s">
        <v>663</v>
      </c>
      <c r="B60" s="668"/>
      <c r="C60" s="668"/>
      <c r="D60" s="672"/>
      <c r="E60" s="668"/>
      <c r="F60" s="672"/>
      <c r="G60" s="668"/>
      <c r="H60" s="668"/>
      <c r="I60" s="668"/>
      <c r="J60" s="668"/>
      <c r="K60" s="668"/>
      <c r="L60" s="668"/>
      <c r="M60" s="668"/>
      <c r="N60" s="668"/>
      <c r="O60" s="668"/>
      <c r="P60" s="668"/>
      <c r="Q60" s="668"/>
    </row>
    <row r="61" spans="1:17" ht="14.85" customHeight="1">
      <c r="A61" s="668"/>
      <c r="B61" s="668"/>
      <c r="C61" s="668"/>
      <c r="D61" s="668"/>
      <c r="E61" s="668"/>
      <c r="F61" s="672"/>
      <c r="G61" s="668"/>
      <c r="H61" s="668"/>
      <c r="I61" s="668"/>
      <c r="J61" s="668"/>
      <c r="K61" s="668"/>
      <c r="L61" s="668"/>
      <c r="M61" s="668"/>
      <c r="N61" s="668"/>
      <c r="O61" s="668"/>
      <c r="P61" s="668"/>
      <c r="Q61" s="668"/>
    </row>
    <row r="64" spans="1:17" ht="14.85" customHeight="1">
      <c r="A64" s="36" t="s">
        <v>102</v>
      </c>
      <c r="B64" s="668"/>
      <c r="C64" s="668"/>
      <c r="D64" s="668"/>
      <c r="E64" s="668"/>
      <c r="F64" s="668"/>
      <c r="G64" s="706"/>
      <c r="H64" s="706"/>
      <c r="I64" s="706"/>
      <c r="J64" s="706"/>
      <c r="K64" s="706"/>
      <c r="L64" s="706"/>
      <c r="M64" s="668"/>
      <c r="N64" s="668"/>
      <c r="O64" s="668"/>
      <c r="P64" s="668"/>
      <c r="Q64" s="668"/>
    </row>
  </sheetData>
  <mergeCells count="4">
    <mergeCell ref="A18:F18"/>
    <mergeCell ref="A2:C2"/>
    <mergeCell ref="D2:F2"/>
    <mergeCell ref="A4:F4"/>
  </mergeCells>
  <pageMargins left="0.7" right="0.7" top="0.75" bottom="0.75" header="0.3" footer="0.3"/>
  <pageSetup paperSize="9" orientation="portrait" r:id="rId1"/>
  <ignoredErrors>
    <ignoredError sqref="E49 I49 I39 E39 E22 I22"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B636D-DF90-409F-B561-93F1F10B44D5}">
  <sheetPr>
    <tabColor rgb="FF00B0F0"/>
  </sheetPr>
  <dimension ref="A1:O81"/>
  <sheetViews>
    <sheetView showGridLines="0" zoomScaleNormal="100" workbookViewId="0"/>
  </sheetViews>
  <sheetFormatPr defaultColWidth="9.109375" defaultRowHeight="14.85" customHeight="1"/>
  <cols>
    <col min="1" max="1" width="55.5546875" style="4" customWidth="1"/>
    <col min="2" max="10" width="13.33203125" style="4" customWidth="1"/>
    <col min="11" max="16384" width="9.109375" style="4"/>
  </cols>
  <sheetData>
    <row r="1" spans="1:13" ht="39.9" customHeight="1">
      <c r="A1" s="73" t="s">
        <v>11</v>
      </c>
      <c r="B1" s="81"/>
      <c r="C1" s="81"/>
      <c r="D1" s="81"/>
      <c r="E1" s="81"/>
      <c r="F1" s="81"/>
      <c r="G1" s="668"/>
      <c r="H1" s="668"/>
      <c r="I1" s="668"/>
      <c r="J1" s="668"/>
      <c r="K1" s="668"/>
      <c r="L1" s="668"/>
      <c r="M1" s="668"/>
    </row>
    <row r="2" spans="1:13" ht="39.9" customHeight="1" thickBot="1">
      <c r="A2" s="1118" t="s">
        <v>705</v>
      </c>
      <c r="B2" s="1118"/>
      <c r="C2" s="1118"/>
      <c r="D2" s="1117"/>
      <c r="E2" s="1117"/>
      <c r="F2" s="1117"/>
      <c r="G2" s="668"/>
      <c r="H2" s="668"/>
      <c r="I2" s="668"/>
      <c r="J2" s="668"/>
      <c r="K2" s="668"/>
      <c r="L2" s="668"/>
      <c r="M2" s="668"/>
    </row>
    <row r="3" spans="1:13" ht="14.85" customHeight="1">
      <c r="A3" s="668"/>
      <c r="B3" s="668"/>
      <c r="C3" s="668"/>
      <c r="D3" s="668"/>
      <c r="E3" s="668"/>
      <c r="F3" s="668"/>
      <c r="G3" s="668"/>
      <c r="H3" s="668"/>
      <c r="I3" s="668"/>
      <c r="J3" s="668"/>
      <c r="K3" s="668"/>
      <c r="L3" s="668"/>
      <c r="M3" s="668"/>
    </row>
    <row r="4" spans="1:13" ht="14.85" customHeight="1">
      <c r="A4" s="1112" t="s">
        <v>217</v>
      </c>
      <c r="B4" s="1112"/>
      <c r="C4" s="1112"/>
      <c r="D4" s="1112"/>
      <c r="E4" s="1112"/>
      <c r="F4" s="1112"/>
      <c r="G4" s="668"/>
      <c r="H4" s="668"/>
      <c r="I4" s="668"/>
      <c r="J4" s="668"/>
      <c r="K4" s="668"/>
      <c r="L4" s="668"/>
      <c r="M4" s="668"/>
    </row>
    <row r="5" spans="1:13" s="1045" customFormat="1" ht="14.85" customHeight="1">
      <c r="A5" s="1030"/>
      <c r="B5" s="1029"/>
      <c r="C5" s="1029" t="s">
        <v>540</v>
      </c>
      <c r="D5" s="1029" t="s">
        <v>541</v>
      </c>
      <c r="E5" s="1081" t="s">
        <v>32</v>
      </c>
      <c r="F5" s="1081" t="s">
        <v>197</v>
      </c>
      <c r="G5" s="1029" t="s">
        <v>455</v>
      </c>
      <c r="H5" s="1029" t="s">
        <v>162</v>
      </c>
      <c r="I5" s="1081" t="s">
        <v>32</v>
      </c>
      <c r="J5" s="1081" t="s">
        <v>197</v>
      </c>
      <c r="K5" s="1044"/>
      <c r="L5" s="1044"/>
      <c r="M5" s="1044"/>
    </row>
    <row r="6" spans="1:13" ht="14.85" customHeight="1">
      <c r="A6" s="65" t="s">
        <v>16</v>
      </c>
      <c r="B6" s="46" t="s">
        <v>147</v>
      </c>
      <c r="C6" s="47">
        <v>354.4</v>
      </c>
      <c r="D6" s="741">
        <v>295.5</v>
      </c>
      <c r="E6" s="744">
        <v>58.899999999999977</v>
      </c>
      <c r="F6" s="753">
        <v>0.19932318104906929</v>
      </c>
      <c r="G6" s="961">
        <v>155.79999999999998</v>
      </c>
      <c r="H6" s="741">
        <v>129.9</v>
      </c>
      <c r="I6" s="962">
        <v>25.899999999999977</v>
      </c>
      <c r="J6" s="753">
        <v>0.19938414164742091</v>
      </c>
      <c r="K6" s="712"/>
      <c r="L6" s="712"/>
      <c r="M6" s="712"/>
    </row>
    <row r="7" spans="1:13" ht="14.85" customHeight="1">
      <c r="A7" s="65" t="s">
        <v>198</v>
      </c>
      <c r="B7" s="46" t="s">
        <v>147</v>
      </c>
      <c r="C7" s="47">
        <v>115.7</v>
      </c>
      <c r="D7" s="741">
        <v>88.7</v>
      </c>
      <c r="E7" s="744">
        <v>27</v>
      </c>
      <c r="F7" s="753">
        <v>0.30439684329199546</v>
      </c>
      <c r="G7" s="228">
        <v>50.2</v>
      </c>
      <c r="H7" s="741">
        <v>40</v>
      </c>
      <c r="I7" s="744">
        <v>10.200000000000003</v>
      </c>
      <c r="J7" s="753">
        <v>0.25500000000000006</v>
      </c>
      <c r="K7" s="712"/>
      <c r="L7" s="712"/>
      <c r="M7" s="712"/>
    </row>
    <row r="8" spans="1:13" ht="14.85" customHeight="1">
      <c r="A8" s="65" t="s">
        <v>112</v>
      </c>
      <c r="B8" s="46" t="s">
        <v>147</v>
      </c>
      <c r="C8" s="47">
        <v>102.9</v>
      </c>
      <c r="D8" s="741">
        <v>156.6</v>
      </c>
      <c r="E8" s="744">
        <v>-53.699999999999989</v>
      </c>
      <c r="F8" s="753">
        <v>-0.34291187739463597</v>
      </c>
      <c r="G8" s="228">
        <v>45.100000000000009</v>
      </c>
      <c r="H8" s="741">
        <v>64.099999999999994</v>
      </c>
      <c r="I8" s="744">
        <v>-18.999999999999986</v>
      </c>
      <c r="J8" s="753">
        <v>-0.29641185647425877</v>
      </c>
      <c r="K8" s="712"/>
      <c r="L8" s="712"/>
      <c r="M8" s="712"/>
    </row>
    <row r="9" spans="1:13" ht="14.85" customHeight="1">
      <c r="A9" s="65" t="s">
        <v>199</v>
      </c>
      <c r="B9" s="46" t="s">
        <v>147</v>
      </c>
      <c r="C9" s="47">
        <v>61.7</v>
      </c>
      <c r="D9" s="741">
        <v>38.299999999999997</v>
      </c>
      <c r="E9" s="744">
        <v>23.400000000000006</v>
      </c>
      <c r="F9" s="753">
        <v>0.61096605744125343</v>
      </c>
      <c r="G9" s="228">
        <v>22.200000000000003</v>
      </c>
      <c r="H9" s="741">
        <v>15.799999999999997</v>
      </c>
      <c r="I9" s="744">
        <v>6.4000000000000057</v>
      </c>
      <c r="J9" s="753">
        <v>0.40506329113924094</v>
      </c>
      <c r="K9" s="712"/>
      <c r="L9" s="712"/>
      <c r="M9" s="712"/>
    </row>
    <row r="10" spans="1:13" ht="14.85" customHeight="1">
      <c r="A10" s="65" t="s">
        <v>200</v>
      </c>
      <c r="B10" s="46" t="s">
        <v>147</v>
      </c>
      <c r="C10" s="47">
        <v>48.9</v>
      </c>
      <c r="D10" s="741">
        <v>106.2</v>
      </c>
      <c r="E10" s="744">
        <v>-57.300000000000004</v>
      </c>
      <c r="F10" s="753">
        <v>-0.53954802259887014</v>
      </c>
      <c r="G10" s="228">
        <v>17.099999999999998</v>
      </c>
      <c r="H10" s="741">
        <v>40</v>
      </c>
      <c r="I10" s="744">
        <v>-22.900000000000002</v>
      </c>
      <c r="J10" s="753">
        <v>-0.57250000000000001</v>
      </c>
      <c r="K10" s="712"/>
      <c r="L10" s="712"/>
      <c r="M10" s="712"/>
    </row>
    <row r="11" spans="1:13" ht="14.85" customHeight="1">
      <c r="A11" s="65" t="s">
        <v>201</v>
      </c>
      <c r="B11" s="46" t="s">
        <v>147</v>
      </c>
      <c r="C11" s="47">
        <v>135.80000000000001</v>
      </c>
      <c r="D11" s="741">
        <v>161.9</v>
      </c>
      <c r="E11" s="744">
        <v>-26.099999999999994</v>
      </c>
      <c r="F11" s="753">
        <v>-0.16121062384187765</v>
      </c>
      <c r="G11" s="228">
        <v>72.100000000000023</v>
      </c>
      <c r="H11" s="741">
        <v>90.299999999999983</v>
      </c>
      <c r="I11" s="744">
        <v>-18.19999999999996</v>
      </c>
      <c r="J11" s="753">
        <v>-0.20155038759689883</v>
      </c>
      <c r="K11" s="712"/>
      <c r="L11" s="712"/>
      <c r="M11" s="712"/>
    </row>
    <row r="12" spans="1:13" ht="14.85" customHeight="1">
      <c r="A12" s="920" t="s">
        <v>202</v>
      </c>
      <c r="B12" s="921" t="s">
        <v>135</v>
      </c>
      <c r="C12" s="941">
        <v>0.315</v>
      </c>
      <c r="D12" s="922">
        <v>0.39</v>
      </c>
      <c r="E12" s="923">
        <v>-7.5</v>
      </c>
      <c r="F12" s="942" t="s">
        <v>54</v>
      </c>
      <c r="G12" s="941">
        <v>0.312</v>
      </c>
      <c r="H12" s="922">
        <v>0.377</v>
      </c>
      <c r="I12" s="923">
        <v>-6.5</v>
      </c>
      <c r="J12" s="875" t="s">
        <v>54</v>
      </c>
      <c r="K12" s="712"/>
      <c r="L12" s="712"/>
      <c r="M12" s="712"/>
    </row>
    <row r="13" spans="1:13" ht="14.85" customHeight="1">
      <c r="A13" s="706"/>
      <c r="B13" s="706"/>
      <c r="C13" s="706"/>
      <c r="D13" s="706"/>
      <c r="E13" s="706"/>
      <c r="F13" s="706"/>
      <c r="G13" s="706"/>
      <c r="H13" s="706"/>
      <c r="I13" s="706"/>
      <c r="J13" s="706"/>
      <c r="K13" s="712"/>
      <c r="L13" s="712"/>
      <c r="M13" s="712"/>
    </row>
    <row r="14" spans="1:13" s="1045" customFormat="1" ht="14.85" customHeight="1">
      <c r="A14" s="1031"/>
      <c r="B14" s="1028"/>
      <c r="C14" s="1039" t="s">
        <v>539</v>
      </c>
      <c r="D14" s="1039" t="s">
        <v>31</v>
      </c>
      <c r="E14" s="1032" t="s">
        <v>32</v>
      </c>
      <c r="F14" s="1032" t="s">
        <v>197</v>
      </c>
      <c r="G14" s="1039" t="s">
        <v>539</v>
      </c>
      <c r="H14" s="1039" t="s">
        <v>30</v>
      </c>
      <c r="I14" s="1032" t="s">
        <v>32</v>
      </c>
      <c r="J14" s="1032" t="s">
        <v>33</v>
      </c>
      <c r="K14" s="910"/>
      <c r="L14" s="910"/>
      <c r="M14" s="910"/>
    </row>
    <row r="15" spans="1:13" ht="14.85" customHeight="1">
      <c r="A15" s="920" t="s">
        <v>261</v>
      </c>
      <c r="B15" s="921" t="s">
        <v>147</v>
      </c>
      <c r="C15" s="924">
        <v>2127.1</v>
      </c>
      <c r="D15" s="925">
        <v>2046.5</v>
      </c>
      <c r="E15" s="926">
        <v>80.599999999999909</v>
      </c>
      <c r="F15" s="927">
        <v>3.9384314683606113E-2</v>
      </c>
      <c r="G15" s="924">
        <v>2127.1</v>
      </c>
      <c r="H15" s="925">
        <v>2082.4</v>
      </c>
      <c r="I15" s="926">
        <v>44.699999999999818</v>
      </c>
      <c r="J15" s="927">
        <v>2.1465616596235026E-2</v>
      </c>
      <c r="K15" s="712"/>
      <c r="L15" s="712"/>
      <c r="M15" s="712"/>
    </row>
    <row r="16" spans="1:13" ht="14.85" customHeight="1">
      <c r="A16" s="103"/>
      <c r="B16" s="545"/>
      <c r="C16" s="546"/>
      <c r="D16" s="546"/>
      <c r="E16" s="547"/>
      <c r="F16" s="548"/>
      <c r="G16" s="672"/>
      <c r="H16" s="668"/>
      <c r="I16" s="712"/>
      <c r="J16" s="712"/>
      <c r="K16" s="712"/>
      <c r="L16" s="712"/>
      <c r="M16" s="712"/>
    </row>
    <row r="17" spans="1:15" ht="14.85" customHeight="1">
      <c r="A17" s="103"/>
      <c r="B17" s="545"/>
      <c r="C17" s="546"/>
      <c r="D17" s="546"/>
      <c r="E17" s="547"/>
      <c r="F17" s="548"/>
      <c r="G17" s="668"/>
      <c r="H17" s="668"/>
      <c r="I17" s="668"/>
      <c r="J17" s="668"/>
      <c r="K17" s="668"/>
      <c r="L17" s="668"/>
      <c r="M17" s="668"/>
      <c r="N17" s="668"/>
      <c r="O17" s="668"/>
    </row>
    <row r="18" spans="1:15" ht="14.85" customHeight="1">
      <c r="A18" s="1112" t="s">
        <v>218</v>
      </c>
      <c r="B18" s="1112"/>
      <c r="C18" s="1112"/>
      <c r="D18" s="1112"/>
      <c r="E18" s="1112"/>
      <c r="F18" s="99"/>
      <c r="G18" s="668"/>
      <c r="H18" s="668"/>
      <c r="I18" s="668"/>
      <c r="J18" s="668"/>
      <c r="K18" s="668"/>
      <c r="L18" s="668"/>
      <c r="M18" s="668"/>
      <c r="N18" s="668"/>
      <c r="O18" s="668"/>
    </row>
    <row r="19" spans="1:15" s="1045" customFormat="1" ht="15.6">
      <c r="A19" s="1030"/>
      <c r="B19" s="1029"/>
      <c r="C19" s="1033" t="s">
        <v>219</v>
      </c>
      <c r="D19" s="1033" t="s">
        <v>640</v>
      </c>
      <c r="E19" s="1029" t="s">
        <v>32</v>
      </c>
      <c r="F19" s="1029" t="s">
        <v>40</v>
      </c>
      <c r="G19" s="1044"/>
      <c r="H19" s="1044"/>
      <c r="I19" s="1044"/>
      <c r="J19" s="1089"/>
      <c r="K19" s="1044"/>
      <c r="L19" s="1044"/>
      <c r="M19" s="1044"/>
      <c r="N19" s="1044"/>
      <c r="O19" s="1044"/>
    </row>
    <row r="20" spans="1:15" s="18" customFormat="1" ht="14.85" customHeight="1">
      <c r="A20" s="74" t="s">
        <v>641</v>
      </c>
      <c r="B20" s="80" t="s">
        <v>135</v>
      </c>
      <c r="C20" s="179">
        <v>100</v>
      </c>
      <c r="D20" s="817">
        <v>100</v>
      </c>
      <c r="E20" s="762" t="s">
        <v>269</v>
      </c>
      <c r="F20" s="762" t="s">
        <v>54</v>
      </c>
      <c r="L20" s="714"/>
      <c r="M20" s="714"/>
      <c r="N20" s="714"/>
      <c r="O20" s="714"/>
    </row>
    <row r="21" spans="1:15" s="18" customFormat="1" ht="14.85" customHeight="1">
      <c r="A21" s="74" t="s">
        <v>221</v>
      </c>
      <c r="B21" s="80"/>
      <c r="C21" s="60"/>
      <c r="D21" s="816"/>
      <c r="E21" s="763"/>
      <c r="F21" s="763"/>
      <c r="H21" s="174"/>
      <c r="L21" s="714"/>
      <c r="M21" s="714"/>
      <c r="N21" s="714"/>
      <c r="O21" s="714"/>
    </row>
    <row r="22" spans="1:15" ht="14.85" customHeight="1">
      <c r="A22" s="66" t="s">
        <v>222</v>
      </c>
      <c r="B22" s="46" t="s">
        <v>147</v>
      </c>
      <c r="C22" s="100">
        <v>1584</v>
      </c>
      <c r="D22" s="818">
        <v>1429</v>
      </c>
      <c r="E22" s="764">
        <v>155</v>
      </c>
      <c r="F22" s="753">
        <v>0.108</v>
      </c>
      <c r="G22" s="668"/>
      <c r="H22" s="672"/>
      <c r="I22" s="668"/>
      <c r="J22" s="668"/>
      <c r="K22" s="672"/>
      <c r="L22" s="714"/>
      <c r="M22" s="714"/>
      <c r="N22" s="714"/>
      <c r="O22" s="714"/>
    </row>
    <row r="23" spans="1:15" ht="14.85" customHeight="1">
      <c r="A23" s="66" t="s">
        <v>223</v>
      </c>
      <c r="B23" s="46" t="s">
        <v>135</v>
      </c>
      <c r="C23" s="181">
        <v>5.08</v>
      </c>
      <c r="D23" s="819">
        <v>4.1399999999999997</v>
      </c>
      <c r="E23" s="760" t="s">
        <v>224</v>
      </c>
      <c r="F23" s="753" t="s">
        <v>54</v>
      </c>
      <c r="G23" s="668"/>
      <c r="H23" s="672"/>
      <c r="I23" s="668"/>
      <c r="J23" s="668"/>
      <c r="K23" s="668"/>
      <c r="L23" s="714"/>
      <c r="M23" s="714"/>
      <c r="N23" s="714"/>
      <c r="O23" s="714"/>
    </row>
    <row r="24" spans="1:15" ht="14.85" customHeight="1">
      <c r="A24" s="66" t="s">
        <v>225</v>
      </c>
      <c r="B24" s="46" t="s">
        <v>147</v>
      </c>
      <c r="C24" s="102">
        <v>79.3</v>
      </c>
      <c r="D24" s="820">
        <v>74.900000000000006</v>
      </c>
      <c r="E24" s="764">
        <v>4.4000000000000004</v>
      </c>
      <c r="F24" s="753">
        <v>5.8999999999999997E-2</v>
      </c>
      <c r="G24" s="668"/>
      <c r="H24" s="672"/>
      <c r="I24" s="668"/>
      <c r="J24" s="668"/>
      <c r="K24" s="672"/>
      <c r="L24" s="714"/>
      <c r="M24" s="714"/>
      <c r="N24" s="714"/>
      <c r="O24" s="714"/>
    </row>
    <row r="25" spans="1:15" ht="14.85" customHeight="1">
      <c r="A25" s="66" t="s">
        <v>226</v>
      </c>
      <c r="B25" s="46" t="s">
        <v>147</v>
      </c>
      <c r="C25" s="102">
        <v>40</v>
      </c>
      <c r="D25" s="820">
        <v>28</v>
      </c>
      <c r="E25" s="764">
        <v>12</v>
      </c>
      <c r="F25" s="753">
        <v>0.42899999999999999</v>
      </c>
      <c r="G25" s="668"/>
      <c r="H25" s="672"/>
      <c r="I25" s="668"/>
      <c r="J25" s="668"/>
      <c r="K25" s="672"/>
      <c r="L25" s="714"/>
      <c r="M25" s="714"/>
      <c r="N25" s="714"/>
      <c r="O25" s="714"/>
    </row>
    <row r="26" spans="1:15" ht="28.8">
      <c r="A26" s="66" t="s">
        <v>227</v>
      </c>
      <c r="B26" s="46" t="s">
        <v>147</v>
      </c>
      <c r="C26" s="102">
        <v>10.1</v>
      </c>
      <c r="D26" s="820">
        <v>10.1</v>
      </c>
      <c r="E26" s="744" t="s">
        <v>107</v>
      </c>
      <c r="F26" s="753" t="s">
        <v>123</v>
      </c>
      <c r="G26" s="668"/>
      <c r="H26" s="668"/>
      <c r="I26" s="668"/>
      <c r="J26" s="668"/>
      <c r="K26" s="672"/>
      <c r="L26" s="714"/>
      <c r="M26" s="714"/>
      <c r="N26" s="714"/>
      <c r="O26" s="714"/>
    </row>
    <row r="27" spans="1:15" s="18" customFormat="1" ht="14.85" customHeight="1">
      <c r="A27" s="74" t="s">
        <v>228</v>
      </c>
      <c r="B27" s="80"/>
      <c r="C27" s="100"/>
      <c r="D27" s="818"/>
      <c r="E27" s="761"/>
      <c r="F27" s="753"/>
      <c r="H27" s="672"/>
      <c r="I27" s="668"/>
      <c r="J27" s="668"/>
      <c r="K27" s="668"/>
      <c r="L27" s="714"/>
      <c r="M27" s="714"/>
      <c r="N27" s="714"/>
      <c r="O27" s="714"/>
    </row>
    <row r="28" spans="1:15" ht="14.85" customHeight="1">
      <c r="A28" s="66" t="s">
        <v>222</v>
      </c>
      <c r="B28" s="46" t="s">
        <v>147</v>
      </c>
      <c r="C28" s="100">
        <v>1332</v>
      </c>
      <c r="D28" s="818">
        <v>1183</v>
      </c>
      <c r="E28" s="764">
        <v>149</v>
      </c>
      <c r="F28" s="753">
        <v>0.126</v>
      </c>
      <c r="G28" s="668"/>
      <c r="H28" s="668"/>
      <c r="I28" s="668"/>
      <c r="J28" s="668"/>
      <c r="K28" s="672"/>
      <c r="L28" s="714"/>
      <c r="M28" s="714"/>
      <c r="N28" s="714"/>
      <c r="O28" s="714"/>
    </row>
    <row r="29" spans="1:15" ht="14.85" customHeight="1">
      <c r="A29" s="66" t="s">
        <v>229</v>
      </c>
      <c r="B29" s="46" t="s">
        <v>135</v>
      </c>
      <c r="C29" s="181">
        <v>5.09</v>
      </c>
      <c r="D29" s="819">
        <v>4.17</v>
      </c>
      <c r="E29" s="761" t="s">
        <v>230</v>
      </c>
      <c r="F29" s="753" t="s">
        <v>54</v>
      </c>
      <c r="G29" s="668"/>
      <c r="H29" s="672"/>
      <c r="I29" s="668"/>
      <c r="J29" s="668"/>
      <c r="K29" s="668"/>
      <c r="L29" s="714"/>
      <c r="M29" s="714"/>
      <c r="N29" s="714"/>
      <c r="O29" s="714"/>
    </row>
    <row r="30" spans="1:15" ht="14.25" customHeight="1">
      <c r="A30" s="66" t="s">
        <v>225</v>
      </c>
      <c r="B30" s="46" t="s">
        <v>147</v>
      </c>
      <c r="C30" s="102">
        <v>67.599999999999994</v>
      </c>
      <c r="D30" s="820">
        <v>64.5</v>
      </c>
      <c r="E30" s="764">
        <v>3.1</v>
      </c>
      <c r="F30" s="753">
        <v>4.8000000000000001E-2</v>
      </c>
      <c r="G30" s="668"/>
      <c r="H30" s="714"/>
      <c r="I30" s="668"/>
      <c r="J30" s="668"/>
      <c r="K30" s="672"/>
      <c r="L30" s="714"/>
      <c r="M30" s="714"/>
      <c r="N30" s="714"/>
      <c r="O30" s="714"/>
    </row>
    <row r="31" spans="1:15" ht="14.85" customHeight="1">
      <c r="A31" s="66" t="s">
        <v>226</v>
      </c>
      <c r="B31" s="46" t="s">
        <v>147</v>
      </c>
      <c r="C31" s="102">
        <v>40</v>
      </c>
      <c r="D31" s="820">
        <v>28</v>
      </c>
      <c r="E31" s="764">
        <v>12</v>
      </c>
      <c r="F31" s="753">
        <v>0.42899999999999999</v>
      </c>
      <c r="G31" s="668"/>
      <c r="H31" s="672"/>
      <c r="I31" s="668"/>
      <c r="J31" s="668"/>
      <c r="K31" s="672"/>
      <c r="L31" s="714"/>
      <c r="M31" s="714"/>
      <c r="N31" s="714"/>
      <c r="O31" s="714"/>
    </row>
    <row r="32" spans="1:15" ht="28.8">
      <c r="A32" s="66" t="s">
        <v>227</v>
      </c>
      <c r="B32" s="46" t="s">
        <v>147</v>
      </c>
      <c r="C32" s="102">
        <v>9.3000000000000007</v>
      </c>
      <c r="D32" s="820">
        <v>9.3000000000000007</v>
      </c>
      <c r="E32" s="744" t="s">
        <v>107</v>
      </c>
      <c r="F32" s="753" t="s">
        <v>123</v>
      </c>
      <c r="G32" s="668"/>
      <c r="H32" s="668"/>
      <c r="I32" s="668"/>
      <c r="J32" s="668"/>
      <c r="K32" s="672"/>
      <c r="L32" s="714"/>
      <c r="M32" s="714"/>
      <c r="N32" s="714"/>
      <c r="O32" s="714"/>
    </row>
    <row r="33" spans="1:15" s="18" customFormat="1" ht="14.85" customHeight="1">
      <c r="A33" s="74" t="s">
        <v>231</v>
      </c>
      <c r="B33" s="80"/>
      <c r="C33" s="100"/>
      <c r="D33" s="818"/>
      <c r="E33" s="761"/>
      <c r="F33" s="753"/>
      <c r="G33" s="668"/>
      <c r="H33" s="672"/>
      <c r="I33" s="668"/>
      <c r="J33" s="668"/>
      <c r="K33" s="668"/>
      <c r="L33" s="714"/>
      <c r="M33" s="714"/>
      <c r="N33" s="714"/>
      <c r="O33" s="714"/>
    </row>
    <row r="34" spans="1:15" ht="14.85" customHeight="1">
      <c r="A34" s="66" t="s">
        <v>222</v>
      </c>
      <c r="B34" s="46" t="s">
        <v>147</v>
      </c>
      <c r="C34" s="100">
        <v>252</v>
      </c>
      <c r="D34" s="818">
        <v>246</v>
      </c>
      <c r="E34" s="764">
        <v>6</v>
      </c>
      <c r="F34" s="753">
        <v>2.4E-2</v>
      </c>
      <c r="G34" s="668"/>
      <c r="H34" s="672"/>
      <c r="I34" s="668"/>
      <c r="J34" s="668"/>
      <c r="K34" s="672"/>
      <c r="L34" s="714"/>
      <c r="M34" s="714"/>
      <c r="N34" s="714"/>
      <c r="O34" s="714"/>
    </row>
    <row r="35" spans="1:15" ht="14.85" customHeight="1">
      <c r="A35" s="66" t="s">
        <v>229</v>
      </c>
      <c r="B35" s="46" t="s">
        <v>135</v>
      </c>
      <c r="C35" s="181">
        <v>5.03</v>
      </c>
      <c r="D35" s="819">
        <v>3.99</v>
      </c>
      <c r="E35" s="761" t="s">
        <v>232</v>
      </c>
      <c r="F35" s="753" t="s">
        <v>54</v>
      </c>
      <c r="G35" s="668"/>
      <c r="H35" s="672"/>
      <c r="I35" s="18"/>
      <c r="J35" s="668"/>
      <c r="K35" s="668"/>
      <c r="L35" s="714"/>
      <c r="M35" s="714"/>
      <c r="N35" s="714"/>
      <c r="O35" s="714"/>
    </row>
    <row r="36" spans="1:15" ht="14.85" customHeight="1">
      <c r="A36" s="66" t="s">
        <v>225</v>
      </c>
      <c r="B36" s="46" t="s">
        <v>147</v>
      </c>
      <c r="C36" s="102">
        <v>11.7</v>
      </c>
      <c r="D36" s="820">
        <v>10.4</v>
      </c>
      <c r="E36" s="764">
        <v>1.3</v>
      </c>
      <c r="F36" s="753">
        <v>0.125</v>
      </c>
      <c r="G36" s="668"/>
      <c r="H36" s="672"/>
      <c r="I36" s="668"/>
      <c r="J36" s="668"/>
      <c r="K36" s="672"/>
      <c r="L36" s="714"/>
      <c r="M36" s="714"/>
      <c r="N36" s="714"/>
      <c r="O36" s="714"/>
    </row>
    <row r="37" spans="1:15" ht="28.8">
      <c r="A37" s="943" t="s">
        <v>227</v>
      </c>
      <c r="B37" s="921" t="s">
        <v>147</v>
      </c>
      <c r="C37" s="944">
        <v>0.8</v>
      </c>
      <c r="D37" s="945">
        <v>0.8</v>
      </c>
      <c r="E37" s="945" t="s">
        <v>107</v>
      </c>
      <c r="F37" s="875" t="s">
        <v>123</v>
      </c>
      <c r="G37" s="668"/>
      <c r="H37" s="668"/>
      <c r="I37" s="668"/>
      <c r="J37" s="668"/>
      <c r="K37" s="672"/>
      <c r="L37" s="714"/>
      <c r="M37" s="714"/>
      <c r="N37" s="714"/>
      <c r="O37" s="714"/>
    </row>
    <row r="38" spans="1:15" ht="14.85" customHeight="1">
      <c r="A38" s="19" t="s">
        <v>664</v>
      </c>
      <c r="B38" s="668"/>
      <c r="C38" s="701"/>
      <c r="D38" s="701"/>
      <c r="E38" s="715"/>
      <c r="F38" s="549"/>
      <c r="G38" s="668"/>
      <c r="H38" s="668"/>
      <c r="I38" s="668"/>
      <c r="J38" s="668"/>
      <c r="K38" s="668"/>
      <c r="L38" s="668"/>
      <c r="M38" s="668"/>
      <c r="N38" s="668"/>
      <c r="O38" s="668"/>
    </row>
    <row r="39" spans="1:15" ht="14.85" customHeight="1">
      <c r="A39" s="19" t="s">
        <v>233</v>
      </c>
      <c r="B39" s="668"/>
      <c r="C39" s="701"/>
      <c r="D39" s="701"/>
      <c r="E39" s="701"/>
      <c r="F39" s="668"/>
      <c r="G39" s="668"/>
      <c r="H39" s="668"/>
      <c r="I39" s="668"/>
      <c r="J39" s="668"/>
      <c r="K39" s="668"/>
      <c r="L39" s="668"/>
      <c r="M39" s="668"/>
      <c r="N39" s="668"/>
      <c r="O39" s="668"/>
    </row>
    <row r="40" spans="1:15" ht="14.85" customHeight="1">
      <c r="A40" s="19"/>
      <c r="B40" s="668"/>
      <c r="C40" s="701"/>
      <c r="D40" s="701"/>
      <c r="E40" s="701"/>
      <c r="F40" s="668"/>
      <c r="G40" s="668"/>
      <c r="H40" s="668"/>
      <c r="I40" s="668"/>
      <c r="J40" s="668"/>
      <c r="K40" s="668"/>
      <c r="L40" s="668"/>
      <c r="M40" s="668"/>
      <c r="N40" s="668"/>
      <c r="O40" s="668"/>
    </row>
    <row r="41" spans="1:15" ht="14.85" customHeight="1">
      <c r="A41" s="19"/>
      <c r="B41" s="668"/>
      <c r="C41" s="701"/>
      <c r="D41" s="701"/>
      <c r="E41" s="701"/>
      <c r="F41" s="668"/>
      <c r="G41" s="668"/>
      <c r="H41" s="668"/>
      <c r="I41" s="668"/>
      <c r="J41" s="668"/>
      <c r="K41" s="668"/>
      <c r="L41" s="668"/>
      <c r="M41" s="668"/>
      <c r="N41" s="668"/>
      <c r="O41" s="668"/>
    </row>
    <row r="43" spans="1:15" ht="14.85" customHeight="1">
      <c r="A43" s="1112" t="s">
        <v>234</v>
      </c>
      <c r="B43" s="1112"/>
      <c r="C43" s="1112"/>
      <c r="D43" s="1112"/>
      <c r="E43" s="1112"/>
      <c r="F43" s="1112"/>
      <c r="G43" s="668"/>
      <c r="H43" s="668"/>
      <c r="I43" s="668"/>
      <c r="J43" s="668"/>
      <c r="K43" s="668"/>
      <c r="L43" s="668"/>
      <c r="M43" s="668"/>
      <c r="N43" s="668"/>
      <c r="O43" s="668"/>
    </row>
    <row r="44" spans="1:15" ht="14.85" customHeight="1">
      <c r="A44" s="257"/>
      <c r="B44" s="259"/>
      <c r="C44" s="298" t="s">
        <v>539</v>
      </c>
      <c r="D44" s="298" t="s">
        <v>31</v>
      </c>
      <c r="E44" s="260" t="s">
        <v>32</v>
      </c>
      <c r="F44" s="260" t="s">
        <v>33</v>
      </c>
      <c r="G44" s="298" t="s">
        <v>539</v>
      </c>
      <c r="H44" s="298" t="s">
        <v>30</v>
      </c>
      <c r="I44" s="260" t="s">
        <v>32</v>
      </c>
      <c r="J44" s="643" t="s">
        <v>40</v>
      </c>
      <c r="K44" s="668"/>
      <c r="L44" s="668"/>
      <c r="M44" s="668"/>
      <c r="N44" s="668"/>
      <c r="O44" s="668"/>
    </row>
    <row r="45" spans="1:15" ht="14.85" customHeight="1">
      <c r="A45" s="74" t="s">
        <v>119</v>
      </c>
      <c r="B45" s="80"/>
      <c r="C45" s="60"/>
      <c r="D45" s="61"/>
      <c r="E45" s="62"/>
      <c r="F45" s="63"/>
      <c r="G45" s="60"/>
      <c r="H45" s="61"/>
      <c r="I45" s="62"/>
      <c r="J45" s="63"/>
      <c r="K45" s="668"/>
      <c r="L45" s="668"/>
      <c r="M45" s="668"/>
      <c r="N45" s="668"/>
      <c r="O45" s="668"/>
    </row>
    <row r="46" spans="1:15" ht="14.85" customHeight="1">
      <c r="A46" s="65" t="s">
        <v>235</v>
      </c>
      <c r="B46" s="46" t="s">
        <v>236</v>
      </c>
      <c r="C46" s="492">
        <v>130</v>
      </c>
      <c r="D46" s="493">
        <v>128</v>
      </c>
      <c r="E46" s="494">
        <v>2</v>
      </c>
      <c r="F46" s="54">
        <v>1.6E-2</v>
      </c>
      <c r="G46" s="492">
        <v>130</v>
      </c>
      <c r="H46" s="493">
        <v>129</v>
      </c>
      <c r="I46" s="494">
        <v>2</v>
      </c>
      <c r="J46" s="54">
        <v>1.4999999999999999E-2</v>
      </c>
      <c r="K46" s="668"/>
      <c r="L46" s="668"/>
      <c r="M46" s="668"/>
      <c r="N46" s="668"/>
      <c r="O46" s="668"/>
    </row>
    <row r="47" spans="1:15" ht="14.85" customHeight="1">
      <c r="A47" s="65" t="s">
        <v>237</v>
      </c>
      <c r="B47" s="46" t="s">
        <v>238</v>
      </c>
      <c r="C47" s="565" t="s">
        <v>547</v>
      </c>
      <c r="D47" s="566" t="s">
        <v>240</v>
      </c>
      <c r="E47" s="494">
        <v>8</v>
      </c>
      <c r="F47" s="54">
        <v>4.0000000000000001E-3</v>
      </c>
      <c r="G47" s="565" t="s">
        <v>547</v>
      </c>
      <c r="H47" s="566" t="s">
        <v>239</v>
      </c>
      <c r="I47" s="494">
        <v>5</v>
      </c>
      <c r="J47" s="54">
        <v>2E-3</v>
      </c>
      <c r="K47" s="668"/>
      <c r="L47" s="668"/>
      <c r="M47" s="668"/>
      <c r="N47" s="668"/>
      <c r="O47" s="668"/>
    </row>
    <row r="48" spans="1:15" ht="14.85" customHeight="1">
      <c r="A48" s="65" t="s">
        <v>241</v>
      </c>
      <c r="B48" s="46" t="s">
        <v>238</v>
      </c>
      <c r="C48" s="492">
        <v>77</v>
      </c>
      <c r="D48" s="493">
        <v>65</v>
      </c>
      <c r="E48" s="494">
        <v>12</v>
      </c>
      <c r="F48" s="54">
        <v>0.188</v>
      </c>
      <c r="G48" s="492">
        <v>77</v>
      </c>
      <c r="H48" s="493">
        <v>69</v>
      </c>
      <c r="I48" s="494">
        <v>8</v>
      </c>
      <c r="J48" s="54">
        <v>0.113</v>
      </c>
      <c r="K48" s="668"/>
      <c r="L48" s="668"/>
      <c r="M48" s="668"/>
      <c r="N48" s="668"/>
      <c r="O48" s="668"/>
    </row>
    <row r="49" spans="1:15" ht="14.85" customHeight="1">
      <c r="A49" s="65" t="s">
        <v>242</v>
      </c>
      <c r="B49" s="46" t="s">
        <v>243</v>
      </c>
      <c r="C49" s="563" t="s">
        <v>548</v>
      </c>
      <c r="D49" s="101" t="s">
        <v>245</v>
      </c>
      <c r="E49" s="494">
        <v>196</v>
      </c>
      <c r="F49" s="54">
        <v>0.17499999999999999</v>
      </c>
      <c r="G49" s="563" t="s">
        <v>548</v>
      </c>
      <c r="H49" s="101" t="s">
        <v>244</v>
      </c>
      <c r="I49" s="494">
        <v>140</v>
      </c>
      <c r="J49" s="54">
        <v>0.12</v>
      </c>
      <c r="K49" s="668"/>
      <c r="L49" s="668"/>
      <c r="M49" s="668"/>
      <c r="N49" s="668"/>
      <c r="O49" s="668"/>
    </row>
    <row r="50" spans="1:15" ht="14.85" customHeight="1">
      <c r="A50" s="304" t="s">
        <v>246</v>
      </c>
      <c r="B50" s="305" t="s">
        <v>238</v>
      </c>
      <c r="C50" s="495">
        <v>905</v>
      </c>
      <c r="D50" s="496">
        <v>729</v>
      </c>
      <c r="E50" s="497">
        <v>176</v>
      </c>
      <c r="F50" s="308">
        <v>0.24099999999999999</v>
      </c>
      <c r="G50" s="495">
        <v>905</v>
      </c>
      <c r="H50" s="496">
        <v>836</v>
      </c>
      <c r="I50" s="497">
        <v>69</v>
      </c>
      <c r="J50" s="308">
        <v>8.2000000000000003E-2</v>
      </c>
      <c r="K50" s="668"/>
      <c r="L50" s="668"/>
      <c r="M50" s="668"/>
      <c r="N50" s="668"/>
      <c r="O50" s="668"/>
    </row>
    <row r="51" spans="1:15" ht="14.85" customHeight="1">
      <c r="A51" s="74" t="s">
        <v>143</v>
      </c>
      <c r="B51" s="80"/>
      <c r="C51" s="498"/>
      <c r="D51" s="499"/>
      <c r="E51" s="500"/>
      <c r="F51" s="98"/>
      <c r="G51" s="498"/>
      <c r="H51" s="499"/>
      <c r="I51" s="500"/>
      <c r="J51" s="98"/>
      <c r="K51" s="668"/>
      <c r="L51" s="668"/>
      <c r="M51" s="668"/>
      <c r="N51" s="668"/>
      <c r="O51" s="668"/>
    </row>
    <row r="52" spans="1:15" ht="14.85" customHeight="1">
      <c r="A52" s="65" t="s">
        <v>235</v>
      </c>
      <c r="B52" s="46" t="s">
        <v>236</v>
      </c>
      <c r="C52" s="492">
        <v>10</v>
      </c>
      <c r="D52" s="493">
        <v>10</v>
      </c>
      <c r="E52" s="494">
        <v>0</v>
      </c>
      <c r="F52" s="54">
        <v>1E-3</v>
      </c>
      <c r="G52" s="492">
        <v>10</v>
      </c>
      <c r="H52" s="493">
        <v>10</v>
      </c>
      <c r="I52" s="494">
        <v>0</v>
      </c>
      <c r="J52" s="54">
        <v>1E-3</v>
      </c>
      <c r="K52" s="668"/>
      <c r="L52" s="668"/>
      <c r="M52" s="668"/>
      <c r="N52" s="668"/>
      <c r="O52" s="668"/>
    </row>
    <row r="53" spans="1:15" ht="14.85" customHeight="1">
      <c r="A53" s="65" t="s">
        <v>237</v>
      </c>
      <c r="B53" s="46" t="s">
        <v>238</v>
      </c>
      <c r="C53" s="492">
        <v>626</v>
      </c>
      <c r="D53" s="493">
        <v>626</v>
      </c>
      <c r="E53" s="494">
        <v>0</v>
      </c>
      <c r="F53" s="642">
        <v>0</v>
      </c>
      <c r="G53" s="492">
        <v>626</v>
      </c>
      <c r="H53" s="493">
        <v>626</v>
      </c>
      <c r="I53" s="800" t="s">
        <v>559</v>
      </c>
      <c r="J53" s="801" t="s">
        <v>560</v>
      </c>
      <c r="K53" s="668"/>
      <c r="L53" s="668"/>
      <c r="M53" s="668"/>
      <c r="N53" s="668"/>
      <c r="O53" s="668"/>
    </row>
    <row r="54" spans="1:15" ht="14.85" customHeight="1">
      <c r="A54" s="257"/>
      <c r="B54" s="259"/>
      <c r="C54" s="259" t="s">
        <v>542</v>
      </c>
      <c r="D54" s="259" t="s">
        <v>541</v>
      </c>
      <c r="E54" s="260" t="s">
        <v>32</v>
      </c>
      <c r="F54" s="643" t="s">
        <v>40</v>
      </c>
      <c r="G54" s="259" t="s">
        <v>455</v>
      </c>
      <c r="H54" s="259" t="s">
        <v>162</v>
      </c>
      <c r="I54" s="260" t="s">
        <v>32</v>
      </c>
      <c r="J54" s="643" t="s">
        <v>40</v>
      </c>
      <c r="K54" s="668"/>
      <c r="L54" s="668"/>
      <c r="M54" s="668"/>
      <c r="N54" s="668"/>
      <c r="O54" s="668"/>
    </row>
    <row r="55" spans="1:15" s="18" customFormat="1" ht="14.85" customHeight="1">
      <c r="A55" s="74" t="s">
        <v>119</v>
      </c>
      <c r="B55" s="80"/>
      <c r="C55" s="60"/>
      <c r="D55" s="61"/>
      <c r="E55" s="62"/>
      <c r="F55" s="63"/>
      <c r="G55" s="60"/>
      <c r="H55" s="61"/>
      <c r="I55" s="62"/>
      <c r="J55" s="63"/>
    </row>
    <row r="56" spans="1:15" ht="14.85" customHeight="1">
      <c r="A56" s="65" t="s">
        <v>247</v>
      </c>
      <c r="B56" s="46" t="s">
        <v>132</v>
      </c>
      <c r="C56" s="85">
        <v>5.04</v>
      </c>
      <c r="D56" s="86">
        <v>4.8099999999999996</v>
      </c>
      <c r="E56" s="91">
        <v>0.23</v>
      </c>
      <c r="F56" s="54">
        <v>4.8000000000000001E-2</v>
      </c>
      <c r="G56" s="85">
        <v>2.27</v>
      </c>
      <c r="H56" s="86">
        <v>2.2200000000000002</v>
      </c>
      <c r="I56" s="91">
        <v>0.05</v>
      </c>
      <c r="J56" s="54">
        <v>2.1999999999999999E-2</v>
      </c>
      <c r="K56" s="668"/>
      <c r="L56" s="705"/>
      <c r="M56" s="705"/>
      <c r="N56" s="705"/>
      <c r="O56" s="705"/>
    </row>
    <row r="57" spans="1:15" ht="14.85" customHeight="1">
      <c r="A57" s="65" t="s">
        <v>248</v>
      </c>
      <c r="B57" s="46" t="s">
        <v>132</v>
      </c>
      <c r="C57" s="85">
        <v>1.66</v>
      </c>
      <c r="D57" s="86">
        <v>1.61</v>
      </c>
      <c r="E57" s="93">
        <v>0.05</v>
      </c>
      <c r="F57" s="54">
        <v>0.03</v>
      </c>
      <c r="G57" s="85">
        <v>0.71</v>
      </c>
      <c r="H57" s="86">
        <v>0.72</v>
      </c>
      <c r="I57" s="93">
        <v>-0.01</v>
      </c>
      <c r="J57" s="54">
        <v>-1.4E-2</v>
      </c>
      <c r="K57" s="668"/>
      <c r="L57" s="705"/>
      <c r="M57" s="705"/>
      <c r="N57" s="705"/>
      <c r="O57" s="705"/>
    </row>
    <row r="58" spans="1:15" ht="14.4" customHeight="1">
      <c r="A58" s="65" t="s">
        <v>249</v>
      </c>
      <c r="B58" s="46" t="s">
        <v>132</v>
      </c>
      <c r="C58" s="85">
        <v>3.39</v>
      </c>
      <c r="D58" s="86">
        <v>3.2</v>
      </c>
      <c r="E58" s="91">
        <v>0.18</v>
      </c>
      <c r="F58" s="54">
        <v>5.7000000000000002E-2</v>
      </c>
      <c r="G58" s="85">
        <v>1.55</v>
      </c>
      <c r="H58" s="86">
        <v>1.49</v>
      </c>
      <c r="I58" s="91">
        <v>0.06</v>
      </c>
      <c r="J58" s="54">
        <v>3.9E-2</v>
      </c>
      <c r="K58" s="668"/>
      <c r="L58" s="705"/>
      <c r="M58" s="705"/>
      <c r="N58" s="705"/>
      <c r="O58" s="705"/>
    </row>
    <row r="59" spans="1:15" ht="14.85" customHeight="1">
      <c r="A59" s="65" t="s">
        <v>250</v>
      </c>
      <c r="B59" s="46" t="s">
        <v>135</v>
      </c>
      <c r="C59" s="82">
        <v>0.05</v>
      </c>
      <c r="D59" s="83">
        <v>3.6999999999999998E-2</v>
      </c>
      <c r="E59" s="185" t="s">
        <v>549</v>
      </c>
      <c r="F59" s="84" t="s">
        <v>54</v>
      </c>
      <c r="G59" s="82">
        <v>4.1000000000000002E-2</v>
      </c>
      <c r="H59" s="83">
        <v>2.5999999999999999E-2</v>
      </c>
      <c r="I59" s="185" t="s">
        <v>553</v>
      </c>
      <c r="J59" s="84" t="s">
        <v>54</v>
      </c>
      <c r="K59" s="668"/>
      <c r="L59" s="705"/>
      <c r="M59" s="705"/>
      <c r="N59" s="705"/>
      <c r="O59" s="705"/>
    </row>
    <row r="60" spans="1:15" ht="14.85" customHeight="1">
      <c r="A60" s="65" t="s">
        <v>251</v>
      </c>
      <c r="B60" s="46" t="s">
        <v>238</v>
      </c>
      <c r="C60" s="232">
        <v>19.2</v>
      </c>
      <c r="D60" s="233">
        <v>29.9</v>
      </c>
      <c r="E60" s="234">
        <v>-10.6</v>
      </c>
      <c r="F60" s="54">
        <v>-0.35599999999999998</v>
      </c>
      <c r="G60" s="232">
        <v>11.5</v>
      </c>
      <c r="H60" s="233">
        <v>17.8</v>
      </c>
      <c r="I60" s="234">
        <v>-6.3</v>
      </c>
      <c r="J60" s="54">
        <v>-0.35399999999999998</v>
      </c>
      <c r="K60" s="668"/>
      <c r="L60" s="705"/>
      <c r="M60" s="705"/>
      <c r="N60" s="705"/>
      <c r="O60" s="705"/>
    </row>
    <row r="61" spans="1:15" ht="14.85" customHeight="1">
      <c r="A61" s="65" t="s">
        <v>252</v>
      </c>
      <c r="B61" s="46" t="s">
        <v>238</v>
      </c>
      <c r="C61" s="235">
        <v>9.6</v>
      </c>
      <c r="D61" s="236">
        <v>13.3</v>
      </c>
      <c r="E61" s="242">
        <v>-3.7</v>
      </c>
      <c r="F61" s="94">
        <v>-0.28100000000000003</v>
      </c>
      <c r="G61" s="235">
        <v>4.9000000000000004</v>
      </c>
      <c r="H61" s="236">
        <v>6.3</v>
      </c>
      <c r="I61" s="242">
        <v>-1.3</v>
      </c>
      <c r="J61" s="94">
        <v>-0.21</v>
      </c>
      <c r="K61" s="668"/>
      <c r="L61" s="705"/>
      <c r="M61" s="705"/>
      <c r="N61" s="705"/>
      <c r="O61" s="705"/>
    </row>
    <row r="62" spans="1:15" ht="14.85" customHeight="1">
      <c r="A62" s="65" t="s">
        <v>253</v>
      </c>
      <c r="B62" s="46" t="s">
        <v>243</v>
      </c>
      <c r="C62" s="100">
        <v>200</v>
      </c>
      <c r="D62" s="101">
        <v>290</v>
      </c>
      <c r="E62" s="185">
        <v>-90</v>
      </c>
      <c r="F62" s="87">
        <v>-0.31</v>
      </c>
      <c r="G62" s="100">
        <v>104</v>
      </c>
      <c r="H62" s="101">
        <v>142</v>
      </c>
      <c r="I62" s="185">
        <v>-38</v>
      </c>
      <c r="J62" s="87">
        <v>-0.27</v>
      </c>
      <c r="K62" s="668"/>
      <c r="L62" s="705"/>
      <c r="M62" s="705"/>
      <c r="N62" s="705"/>
      <c r="O62" s="705"/>
    </row>
    <row r="63" spans="1:15" ht="14.85" customHeight="1">
      <c r="A63" s="65" t="s">
        <v>254</v>
      </c>
      <c r="B63" s="46" t="s">
        <v>255</v>
      </c>
      <c r="C63" s="183">
        <v>36</v>
      </c>
      <c r="D63" s="184">
        <v>46</v>
      </c>
      <c r="E63" s="185">
        <v>-10</v>
      </c>
      <c r="F63" s="92">
        <v>-0.22</v>
      </c>
      <c r="G63" s="183">
        <v>40</v>
      </c>
      <c r="H63" s="184">
        <v>43</v>
      </c>
      <c r="I63" s="185">
        <v>-2</v>
      </c>
      <c r="J63" s="92">
        <v>-5.7000000000000002E-2</v>
      </c>
      <c r="K63" s="668"/>
      <c r="L63" s="705"/>
      <c r="M63" s="705"/>
      <c r="N63" s="705"/>
      <c r="O63" s="705"/>
    </row>
    <row r="64" spans="1:15" ht="14.85" customHeight="1">
      <c r="A64" s="65" t="s">
        <v>138</v>
      </c>
      <c r="B64" s="46" t="s">
        <v>139</v>
      </c>
      <c r="C64" s="89">
        <v>0.56999999999999995</v>
      </c>
      <c r="D64" s="90">
        <v>0.57999999999999996</v>
      </c>
      <c r="E64" s="91">
        <v>-0.01</v>
      </c>
      <c r="F64" s="92">
        <v>-1.9E-2</v>
      </c>
      <c r="G64" s="89">
        <v>0.36</v>
      </c>
      <c r="H64" s="90">
        <v>0.32</v>
      </c>
      <c r="I64" s="91">
        <v>0.04</v>
      </c>
      <c r="J64" s="92">
        <v>0.14000000000000001</v>
      </c>
      <c r="K64" s="668"/>
      <c r="L64" s="705"/>
      <c r="M64" s="705"/>
      <c r="N64" s="705"/>
      <c r="O64" s="705"/>
    </row>
    <row r="65" spans="1:15" ht="14.85" customHeight="1">
      <c r="A65" s="65" t="s">
        <v>140</v>
      </c>
      <c r="B65" s="46" t="s">
        <v>194</v>
      </c>
      <c r="C65" s="237">
        <v>50</v>
      </c>
      <c r="D65" s="238">
        <v>33</v>
      </c>
      <c r="E65" s="239">
        <v>17</v>
      </c>
      <c r="F65" s="222">
        <v>0.50800000000000001</v>
      </c>
      <c r="G65" s="237">
        <v>36</v>
      </c>
      <c r="H65" s="238">
        <v>14</v>
      </c>
      <c r="I65" s="239">
        <v>22</v>
      </c>
      <c r="J65" s="222">
        <v>1.542</v>
      </c>
      <c r="K65" s="668"/>
      <c r="L65" s="705"/>
      <c r="M65" s="705"/>
      <c r="N65" s="705"/>
      <c r="O65" s="705"/>
    </row>
    <row r="66" spans="1:15" ht="14.85" customHeight="1">
      <c r="A66" s="304" t="s">
        <v>256</v>
      </c>
      <c r="B66" s="305" t="s">
        <v>132</v>
      </c>
      <c r="C66" s="306">
        <v>0.12</v>
      </c>
      <c r="D66" s="307">
        <v>0.12</v>
      </c>
      <c r="E66" s="472" t="s">
        <v>544</v>
      </c>
      <c r="F66" s="308">
        <v>-3.0000000000000001E-3</v>
      </c>
      <c r="G66" s="306">
        <v>0.05</v>
      </c>
      <c r="H66" s="307">
        <v>0.05</v>
      </c>
      <c r="I66" s="472" t="s">
        <v>544</v>
      </c>
      <c r="J66" s="308">
        <v>-6.9000000000000006E-2</v>
      </c>
      <c r="K66" s="668"/>
      <c r="L66" s="705"/>
      <c r="M66" s="705"/>
      <c r="N66" s="705"/>
      <c r="O66" s="705"/>
    </row>
    <row r="67" spans="1:15" s="18" customFormat="1" ht="14.85" customHeight="1">
      <c r="A67" s="74" t="s">
        <v>143</v>
      </c>
      <c r="B67" s="80"/>
      <c r="C67" s="95"/>
      <c r="D67" s="96"/>
      <c r="E67" s="97"/>
      <c r="F67" s="98"/>
      <c r="G67" s="95"/>
      <c r="H67" s="96"/>
      <c r="I67" s="97"/>
      <c r="J67" s="98"/>
      <c r="L67" s="705"/>
      <c r="M67" s="705"/>
      <c r="N67" s="705"/>
      <c r="O67" s="705"/>
    </row>
    <row r="68" spans="1:15" ht="14.85" customHeight="1">
      <c r="A68" s="65" t="s">
        <v>145</v>
      </c>
      <c r="B68" s="46" t="s">
        <v>132</v>
      </c>
      <c r="C68" s="89">
        <v>3.79</v>
      </c>
      <c r="D68" s="90">
        <v>3.28</v>
      </c>
      <c r="E68" s="91">
        <v>0.52</v>
      </c>
      <c r="F68" s="92">
        <v>0.158</v>
      </c>
      <c r="G68" s="89">
        <v>1.1100000000000001</v>
      </c>
      <c r="H68" s="90">
        <v>0.97</v>
      </c>
      <c r="I68" s="91">
        <v>0.14000000000000001</v>
      </c>
      <c r="J68" s="92">
        <v>0.14899999999999999</v>
      </c>
      <c r="K68" s="668"/>
      <c r="L68" s="705"/>
      <c r="M68" s="705"/>
      <c r="N68" s="705"/>
      <c r="O68" s="705"/>
    </row>
    <row r="69" spans="1:15" ht="14.85" customHeight="1">
      <c r="A69" s="65" t="s">
        <v>248</v>
      </c>
      <c r="B69" s="46" t="s">
        <v>132</v>
      </c>
      <c r="C69" s="89">
        <v>1.3</v>
      </c>
      <c r="D69" s="90">
        <v>1.28</v>
      </c>
      <c r="E69" s="91">
        <v>0.02</v>
      </c>
      <c r="F69" s="92">
        <v>1.4E-2</v>
      </c>
      <c r="G69" s="89">
        <v>0.27</v>
      </c>
      <c r="H69" s="90">
        <v>0.27</v>
      </c>
      <c r="I69" s="807" t="s">
        <v>544</v>
      </c>
      <c r="J69" s="92">
        <v>-0.01</v>
      </c>
      <c r="K69" s="668"/>
      <c r="L69" s="705"/>
      <c r="M69" s="705"/>
      <c r="N69" s="705"/>
      <c r="O69" s="705"/>
    </row>
    <row r="70" spans="1:15" ht="14.85" customHeight="1">
      <c r="A70" s="65" t="s">
        <v>249</v>
      </c>
      <c r="B70" s="46" t="s">
        <v>132</v>
      </c>
      <c r="C70" s="89">
        <v>2.5</v>
      </c>
      <c r="D70" s="90">
        <v>2</v>
      </c>
      <c r="E70" s="91">
        <v>0.5</v>
      </c>
      <c r="F70" s="92">
        <v>0.25</v>
      </c>
      <c r="G70" s="89">
        <v>0.84</v>
      </c>
      <c r="H70" s="90">
        <v>0.7</v>
      </c>
      <c r="I70" s="91">
        <v>0.15</v>
      </c>
      <c r="J70" s="92">
        <v>0.21199999999999999</v>
      </c>
      <c r="K70" s="668"/>
      <c r="L70" s="705"/>
      <c r="M70" s="705"/>
      <c r="N70" s="705"/>
      <c r="O70" s="705"/>
    </row>
    <row r="71" spans="1:15" ht="14.85" customHeight="1">
      <c r="A71" s="65" t="s">
        <v>257</v>
      </c>
      <c r="B71" s="46" t="s">
        <v>238</v>
      </c>
      <c r="C71" s="240">
        <v>0.9</v>
      </c>
      <c r="D71" s="241">
        <v>1.2</v>
      </c>
      <c r="E71" s="242">
        <v>-0.3</v>
      </c>
      <c r="F71" s="54">
        <v>-0.253</v>
      </c>
      <c r="G71" s="240">
        <v>0.5</v>
      </c>
      <c r="H71" s="241">
        <v>0.6</v>
      </c>
      <c r="I71" s="242">
        <v>-0.2</v>
      </c>
      <c r="J71" s="54">
        <v>-0.25800000000000001</v>
      </c>
      <c r="K71" s="668"/>
      <c r="L71" s="705"/>
      <c r="M71" s="705"/>
      <c r="N71" s="705"/>
      <c r="O71" s="705"/>
    </row>
    <row r="72" spans="1:15" ht="14.85" customHeight="1">
      <c r="A72" s="65" t="s">
        <v>250</v>
      </c>
      <c r="B72" s="46" t="s">
        <v>135</v>
      </c>
      <c r="C72" s="82">
        <v>1.7999999999999999E-2</v>
      </c>
      <c r="D72" s="83">
        <v>1.7999999999999999E-2</v>
      </c>
      <c r="E72" s="185" t="s">
        <v>545</v>
      </c>
      <c r="F72" s="84" t="s">
        <v>54</v>
      </c>
      <c r="G72" s="82">
        <v>2.1000000000000001E-2</v>
      </c>
      <c r="H72" s="83">
        <v>2.4E-2</v>
      </c>
      <c r="I72" s="185" t="s">
        <v>554</v>
      </c>
      <c r="J72" s="84" t="s">
        <v>54</v>
      </c>
      <c r="K72" s="668"/>
      <c r="L72" s="705"/>
      <c r="M72" s="705"/>
      <c r="N72" s="705"/>
      <c r="O72" s="705"/>
    </row>
    <row r="73" spans="1:15" ht="14.85" customHeight="1">
      <c r="A73" s="65" t="s">
        <v>254</v>
      </c>
      <c r="B73" s="46" t="s">
        <v>255</v>
      </c>
      <c r="C73" s="183">
        <v>57</v>
      </c>
      <c r="D73" s="184">
        <v>57</v>
      </c>
      <c r="E73" s="185">
        <v>0</v>
      </c>
      <c r="F73" s="92">
        <v>1E-3</v>
      </c>
      <c r="G73" s="183">
        <v>57</v>
      </c>
      <c r="H73" s="184">
        <v>55</v>
      </c>
      <c r="I73" s="185">
        <v>2</v>
      </c>
      <c r="J73" s="92">
        <v>3.6999999999999998E-2</v>
      </c>
      <c r="K73" s="668"/>
      <c r="L73" s="705"/>
      <c r="M73" s="705"/>
      <c r="N73" s="705"/>
      <c r="O73" s="705"/>
    </row>
    <row r="74" spans="1:15" ht="14.85" customHeight="1">
      <c r="A74" s="65" t="s">
        <v>138</v>
      </c>
      <c r="B74" s="46" t="s">
        <v>139</v>
      </c>
      <c r="C74" s="173">
        <v>4.0000000000000001E-3</v>
      </c>
      <c r="D74" s="544">
        <v>1E-3</v>
      </c>
      <c r="E74" s="473">
        <v>2E-3</v>
      </c>
      <c r="F74" s="92">
        <v>1.3620000000000001</v>
      </c>
      <c r="G74" s="173">
        <v>2E-3</v>
      </c>
      <c r="H74" s="544">
        <v>1E-3</v>
      </c>
      <c r="I74" s="473">
        <v>1E-3</v>
      </c>
      <c r="J74" s="92">
        <v>1.2729999999999999</v>
      </c>
      <c r="K74" s="668"/>
      <c r="L74" s="705"/>
      <c r="M74" s="705"/>
      <c r="N74" s="705"/>
      <c r="O74" s="705"/>
    </row>
    <row r="75" spans="1:15" ht="14.85" customHeight="1">
      <c r="A75" s="103" t="s">
        <v>140</v>
      </c>
      <c r="B75" s="124" t="s">
        <v>194</v>
      </c>
      <c r="C75" s="312">
        <v>0.31</v>
      </c>
      <c r="D75" s="313">
        <v>0.12</v>
      </c>
      <c r="E75" s="314">
        <v>0.19</v>
      </c>
      <c r="F75" s="222">
        <v>1.5509999999999999</v>
      </c>
      <c r="G75" s="312">
        <v>0.15</v>
      </c>
      <c r="H75" s="313">
        <v>0.05</v>
      </c>
      <c r="I75" s="314">
        <v>0.1</v>
      </c>
      <c r="J75" s="222">
        <v>2.06</v>
      </c>
      <c r="K75" s="668"/>
      <c r="L75" s="705"/>
      <c r="M75" s="705"/>
      <c r="N75" s="705"/>
      <c r="O75" s="705"/>
    </row>
    <row r="76" spans="1:15" s="18" customFormat="1" ht="14.85" customHeight="1">
      <c r="A76" s="315" t="s">
        <v>258</v>
      </c>
      <c r="B76" s="316"/>
      <c r="C76" s="317"/>
      <c r="D76" s="318"/>
      <c r="E76" s="319"/>
      <c r="F76" s="320"/>
      <c r="G76" s="317"/>
      <c r="H76" s="318"/>
      <c r="I76" s="319"/>
      <c r="J76" s="320"/>
      <c r="L76" s="705"/>
      <c r="M76" s="705"/>
      <c r="N76" s="705"/>
      <c r="O76" s="705"/>
    </row>
    <row r="77" spans="1:15" ht="14.85" customHeight="1">
      <c r="A77" s="304" t="s">
        <v>259</v>
      </c>
      <c r="B77" s="305" t="s">
        <v>135</v>
      </c>
      <c r="C77" s="309">
        <v>0.58599999999999997</v>
      </c>
      <c r="D77" s="460">
        <v>0.48399999999999999</v>
      </c>
      <c r="E77" s="310" t="s">
        <v>550</v>
      </c>
      <c r="F77" s="311" t="s">
        <v>54</v>
      </c>
      <c r="G77" s="309">
        <v>0.65900000000000003</v>
      </c>
      <c r="H77" s="460">
        <v>0.51900000000000002</v>
      </c>
      <c r="I77" s="310" t="s">
        <v>558</v>
      </c>
      <c r="J77" s="311" t="s">
        <v>54</v>
      </c>
      <c r="K77" s="668"/>
      <c r="L77" s="705"/>
      <c r="M77" s="705"/>
      <c r="N77" s="705"/>
      <c r="O77" s="705"/>
    </row>
    <row r="78" spans="1:15" ht="14.85" customHeight="1">
      <c r="A78" s="217"/>
      <c r="B78" s="713"/>
      <c r="C78" s="672"/>
      <c r="D78" s="672"/>
      <c r="E78" s="668"/>
      <c r="F78" s="672"/>
      <c r="G78" s="668"/>
      <c r="H78" s="668"/>
      <c r="I78" s="668"/>
      <c r="J78" s="668"/>
      <c r="K78" s="668"/>
      <c r="L78" s="668"/>
      <c r="M78" s="668"/>
      <c r="N78" s="668"/>
      <c r="O78" s="668"/>
    </row>
    <row r="79" spans="1:15" ht="14.85" customHeight="1">
      <c r="A79" s="19"/>
      <c r="B79" s="713"/>
      <c r="C79" s="668"/>
      <c r="D79" s="668"/>
      <c r="E79" s="668"/>
      <c r="F79" s="668"/>
      <c r="G79" s="668"/>
      <c r="H79" s="668"/>
      <c r="I79" s="668"/>
      <c r="J79" s="668"/>
      <c r="K79" s="668"/>
      <c r="L79" s="668"/>
      <c r="M79" s="668"/>
      <c r="N79" s="668"/>
      <c r="O79" s="668"/>
    </row>
    <row r="81" spans="1:12" ht="14.85" customHeight="1">
      <c r="A81" s="36" t="s">
        <v>102</v>
      </c>
      <c r="B81" s="668"/>
      <c r="C81" s="668"/>
      <c r="D81" s="668"/>
      <c r="E81" s="668"/>
      <c r="F81" s="668"/>
      <c r="G81" s="706"/>
      <c r="H81" s="706"/>
      <c r="I81" s="706"/>
      <c r="J81" s="706"/>
      <c r="K81" s="706"/>
      <c r="L81" s="706"/>
    </row>
  </sheetData>
  <mergeCells count="5">
    <mergeCell ref="A43:F43"/>
    <mergeCell ref="A18:E18"/>
    <mergeCell ref="A2:C2"/>
    <mergeCell ref="D2:F2"/>
    <mergeCell ref="A4:F4"/>
  </mergeCells>
  <pageMargins left="0.7" right="0.7" top="0.75" bottom="0.75" header="0.3" footer="0.3"/>
  <pageSetup paperSize="9" orientation="portrait" r:id="rId1"/>
  <ignoredErrors>
    <ignoredError sqref="I66 E66 I69 I5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D1FE-AD98-46E7-BB1B-56D1ED3471EA}">
  <sheetPr>
    <tabColor rgb="FF4057E3"/>
  </sheetPr>
  <dimension ref="A1:M45"/>
  <sheetViews>
    <sheetView showGridLines="0" zoomScaleNormal="100" workbookViewId="0"/>
  </sheetViews>
  <sheetFormatPr defaultColWidth="9.109375" defaultRowHeight="14.85" customHeight="1"/>
  <cols>
    <col min="1" max="1" width="55.5546875" style="4" customWidth="1"/>
    <col min="2" max="10" width="13.33203125" style="4" customWidth="1"/>
    <col min="11" max="16384" width="9.109375" style="4"/>
  </cols>
  <sheetData>
    <row r="1" spans="1:13" ht="39.9" customHeight="1">
      <c r="A1" s="73" t="s">
        <v>11</v>
      </c>
      <c r="B1" s="81"/>
      <c r="C1" s="81"/>
      <c r="D1" s="73"/>
      <c r="E1" s="81"/>
      <c r="F1" s="81"/>
      <c r="G1" s="668"/>
      <c r="H1" s="668"/>
      <c r="I1" s="668"/>
      <c r="J1" s="668"/>
      <c r="K1" s="668"/>
      <c r="L1" s="668"/>
      <c r="M1" s="668"/>
    </row>
    <row r="2" spans="1:13" ht="39.9" customHeight="1" thickBot="1">
      <c r="A2" s="1118" t="s">
        <v>706</v>
      </c>
      <c r="B2" s="1118"/>
      <c r="C2" s="1118"/>
      <c r="D2" s="1117"/>
      <c r="E2" s="1117"/>
      <c r="F2" s="1117"/>
      <c r="G2" s="668"/>
      <c r="H2" s="668"/>
      <c r="I2" s="668"/>
      <c r="J2" s="668"/>
      <c r="K2" s="668"/>
      <c r="L2" s="668"/>
      <c r="M2" s="668"/>
    </row>
    <row r="3" spans="1:13" ht="14.85" customHeight="1">
      <c r="A3" s="668"/>
      <c r="B3" s="668"/>
      <c r="C3" s="668"/>
      <c r="D3" s="668"/>
      <c r="E3" s="668"/>
      <c r="F3" s="668"/>
      <c r="G3" s="668"/>
      <c r="H3" s="668"/>
      <c r="I3" s="668"/>
      <c r="J3" s="668"/>
      <c r="K3" s="668"/>
      <c r="L3" s="668"/>
      <c r="M3" s="668"/>
    </row>
    <row r="4" spans="1:13" ht="14.85" customHeight="1">
      <c r="A4" s="1112" t="s">
        <v>260</v>
      </c>
      <c r="B4" s="1112"/>
      <c r="C4" s="1112"/>
      <c r="D4" s="1112"/>
      <c r="E4" s="1112"/>
      <c r="F4" s="1112"/>
      <c r="G4" s="668"/>
      <c r="H4" s="668"/>
      <c r="I4" s="668"/>
      <c r="J4" s="668"/>
      <c r="K4" s="668"/>
      <c r="L4" s="668"/>
      <c r="M4" s="668"/>
    </row>
    <row r="5" spans="1:13" s="1045" customFormat="1" ht="14.85" customHeight="1">
      <c r="A5" s="1031"/>
      <c r="B5" s="1028"/>
      <c r="C5" s="1028" t="s">
        <v>540</v>
      </c>
      <c r="D5" s="1028" t="s">
        <v>541</v>
      </c>
      <c r="E5" s="1032" t="s">
        <v>32</v>
      </c>
      <c r="F5" s="1032" t="s">
        <v>197</v>
      </c>
      <c r="G5" s="1028" t="s">
        <v>455</v>
      </c>
      <c r="H5" s="1028" t="s">
        <v>162</v>
      </c>
      <c r="I5" s="1032" t="s">
        <v>32</v>
      </c>
      <c r="J5" s="1032" t="s">
        <v>197</v>
      </c>
      <c r="K5" s="1044"/>
      <c r="L5" s="1044"/>
      <c r="M5" s="1044"/>
    </row>
    <row r="6" spans="1:13" ht="14.85" customHeight="1">
      <c r="A6" s="65" t="s">
        <v>16</v>
      </c>
      <c r="B6" s="46" t="s">
        <v>147</v>
      </c>
      <c r="C6" s="47">
        <v>63.8</v>
      </c>
      <c r="D6" s="48">
        <v>61.1</v>
      </c>
      <c r="E6" s="53">
        <v>2.6999999999999957</v>
      </c>
      <c r="F6" s="54">
        <v>4.4189852700490931E-2</v>
      </c>
      <c r="G6" s="47">
        <v>19.199999999999996</v>
      </c>
      <c r="H6" s="53">
        <v>46.6</v>
      </c>
      <c r="I6" s="53">
        <v>-27.400000000000006</v>
      </c>
      <c r="J6" s="753">
        <v>-0.58798283261802586</v>
      </c>
      <c r="K6" s="712"/>
      <c r="L6" s="712"/>
      <c r="M6" s="712"/>
    </row>
    <row r="7" spans="1:13" ht="14.85" customHeight="1">
      <c r="A7" s="65" t="s">
        <v>198</v>
      </c>
      <c r="B7" s="46" t="s">
        <v>147</v>
      </c>
      <c r="C7" s="47">
        <v>25.2</v>
      </c>
      <c r="D7" s="48">
        <v>32.200000000000003</v>
      </c>
      <c r="E7" s="53">
        <v>-7.0000000000000036</v>
      </c>
      <c r="F7" s="54">
        <v>-0.21739130434782619</v>
      </c>
      <c r="G7" s="47">
        <v>5.3000000000000007</v>
      </c>
      <c r="H7" s="53">
        <v>3.6000000000000014</v>
      </c>
      <c r="I7" s="53">
        <v>1.6999999999999993</v>
      </c>
      <c r="J7" s="753">
        <v>0.47222222222222182</v>
      </c>
      <c r="K7" s="712"/>
      <c r="L7" s="712"/>
      <c r="M7" s="712"/>
    </row>
    <row r="8" spans="1:13" ht="14.85" customHeight="1">
      <c r="A8" s="65" t="s">
        <v>112</v>
      </c>
      <c r="B8" s="46" t="s">
        <v>147</v>
      </c>
      <c r="C8" s="47">
        <v>25.2</v>
      </c>
      <c r="D8" s="48">
        <v>32.200000000000003</v>
      </c>
      <c r="E8" s="53">
        <v>-7.0000000000000036</v>
      </c>
      <c r="F8" s="753">
        <v>-0.21739130434782619</v>
      </c>
      <c r="G8" s="47">
        <v>5.3000000000000007</v>
      </c>
      <c r="H8" s="53">
        <v>3.6000000000000014</v>
      </c>
      <c r="I8" s="53">
        <v>1.6999999999999993</v>
      </c>
      <c r="J8" s="753">
        <v>0.47222222222222182</v>
      </c>
      <c r="K8" s="712"/>
      <c r="L8" s="712"/>
      <c r="M8" s="712"/>
    </row>
    <row r="9" spans="1:13" ht="14.85" customHeight="1">
      <c r="A9" s="65" t="s">
        <v>199</v>
      </c>
      <c r="B9" s="46" t="s">
        <v>147</v>
      </c>
      <c r="C9" s="47">
        <v>19.399999999999999</v>
      </c>
      <c r="D9" s="48">
        <v>26.5</v>
      </c>
      <c r="E9" s="53">
        <v>-7.1000000000000014</v>
      </c>
      <c r="F9" s="753">
        <v>-0.26792452830188684</v>
      </c>
      <c r="G9" s="47">
        <v>2.3999999999999986</v>
      </c>
      <c r="H9" s="53">
        <v>0.89999999999999858</v>
      </c>
      <c r="I9" s="53">
        <v>1.5</v>
      </c>
      <c r="J9" s="753">
        <v>1.6666666666666694</v>
      </c>
      <c r="K9" s="712"/>
      <c r="L9" s="712"/>
      <c r="M9" s="712"/>
    </row>
    <row r="10" spans="1:13" ht="14.85" customHeight="1">
      <c r="A10" s="65" t="s">
        <v>200</v>
      </c>
      <c r="B10" s="46" t="s">
        <v>147</v>
      </c>
      <c r="C10" s="47">
        <v>19.399999999999999</v>
      </c>
      <c r="D10" s="48">
        <v>26.5</v>
      </c>
      <c r="E10" s="53">
        <v>-7.1000000000000014</v>
      </c>
      <c r="F10" s="753">
        <v>-0.26792452830188684</v>
      </c>
      <c r="G10" s="47">
        <v>2.3999999999999986</v>
      </c>
      <c r="H10" s="53">
        <v>0.89999999999999858</v>
      </c>
      <c r="I10" s="53">
        <v>1.5</v>
      </c>
      <c r="J10" s="753">
        <v>1.6666666666666694</v>
      </c>
      <c r="K10" s="712"/>
      <c r="L10" s="712"/>
      <c r="M10" s="712"/>
    </row>
    <row r="11" spans="1:13" ht="14.85" customHeight="1">
      <c r="A11" s="65" t="s">
        <v>201</v>
      </c>
      <c r="B11" s="46" t="s">
        <v>147</v>
      </c>
      <c r="C11" s="47">
        <v>0.5</v>
      </c>
      <c r="D11" s="48">
        <v>1.3</v>
      </c>
      <c r="E11" s="53">
        <v>-0.8</v>
      </c>
      <c r="F11" s="753">
        <v>-0.61538461538461542</v>
      </c>
      <c r="G11" s="47">
        <v>0.3</v>
      </c>
      <c r="H11" s="53">
        <v>1</v>
      </c>
      <c r="I11" s="53">
        <v>-0.7</v>
      </c>
      <c r="J11" s="753">
        <v>-0.7</v>
      </c>
      <c r="K11" s="712"/>
      <c r="L11" s="712"/>
      <c r="M11" s="712"/>
    </row>
    <row r="12" spans="1:13" ht="14.85" customHeight="1">
      <c r="A12" s="920" t="s">
        <v>202</v>
      </c>
      <c r="B12" s="921" t="s">
        <v>135</v>
      </c>
      <c r="C12" s="941">
        <v>0.39500000000000002</v>
      </c>
      <c r="D12" s="952">
        <v>0.52700000000000002</v>
      </c>
      <c r="E12" s="923">
        <v>-13.2</v>
      </c>
      <c r="F12" s="875" t="s">
        <v>54</v>
      </c>
      <c r="G12" s="941">
        <v>0.27700000000000002</v>
      </c>
      <c r="H12" s="952">
        <v>7.6999999999999999E-2</v>
      </c>
      <c r="I12" s="923">
        <v>20</v>
      </c>
      <c r="J12" s="875" t="s">
        <v>54</v>
      </c>
      <c r="K12" s="712"/>
      <c r="L12" s="712"/>
      <c r="M12" s="712"/>
    </row>
    <row r="13" spans="1:13" ht="14.85" customHeight="1">
      <c r="A13" s="19"/>
      <c r="B13" s="545"/>
      <c r="C13" s="734"/>
      <c r="D13" s="734"/>
      <c r="E13" s="547"/>
      <c r="F13" s="548"/>
      <c r="G13" s="668"/>
      <c r="H13" s="668"/>
      <c r="I13" s="668"/>
      <c r="J13" s="712"/>
      <c r="K13" s="712"/>
      <c r="L13" s="712"/>
      <c r="M13" s="712"/>
    </row>
    <row r="14" spans="1:13" ht="14.85" customHeight="1">
      <c r="A14" s="716"/>
      <c r="B14" s="716"/>
      <c r="C14" s="716"/>
      <c r="D14" s="716"/>
      <c r="E14" s="716"/>
      <c r="F14" s="716"/>
      <c r="G14" s="668"/>
      <c r="H14" s="668"/>
      <c r="I14" s="668"/>
      <c r="J14" s="712"/>
      <c r="K14" s="712"/>
      <c r="L14" s="712"/>
      <c r="M14" s="712"/>
    </row>
    <row r="15" spans="1:13" s="1045" customFormat="1" ht="14.85" customHeight="1">
      <c r="A15" s="1031"/>
      <c r="B15" s="1028"/>
      <c r="C15" s="1039" t="s">
        <v>539</v>
      </c>
      <c r="D15" s="1039" t="s">
        <v>31</v>
      </c>
      <c r="E15" s="1032" t="s">
        <v>32</v>
      </c>
      <c r="F15" s="1032" t="s">
        <v>197</v>
      </c>
      <c r="G15" s="1039" t="s">
        <v>539</v>
      </c>
      <c r="H15" s="1039" t="s">
        <v>30</v>
      </c>
      <c r="I15" s="1032" t="s">
        <v>32</v>
      </c>
      <c r="J15" s="1032" t="s">
        <v>33</v>
      </c>
      <c r="K15" s="910"/>
      <c r="L15" s="910"/>
      <c r="M15" s="910"/>
    </row>
    <row r="16" spans="1:13" ht="14.85" customHeight="1">
      <c r="A16" s="920" t="s">
        <v>261</v>
      </c>
      <c r="B16" s="921" t="s">
        <v>147</v>
      </c>
      <c r="C16" s="924">
        <v>260.7</v>
      </c>
      <c r="D16" s="925">
        <v>278.60000000000002</v>
      </c>
      <c r="E16" s="926">
        <v>-17.900000000000034</v>
      </c>
      <c r="F16" s="927">
        <v>-6.4249820531227686E-2</v>
      </c>
      <c r="G16" s="924">
        <v>260.7</v>
      </c>
      <c r="H16" s="925">
        <v>269.8</v>
      </c>
      <c r="I16" s="926">
        <v>-9.1000000000000227</v>
      </c>
      <c r="J16" s="927">
        <v>-3.3728687916975621E-2</v>
      </c>
      <c r="K16" s="712"/>
      <c r="L16" s="712"/>
      <c r="M16" s="712"/>
    </row>
    <row r="17" spans="1:13" ht="14.85" customHeight="1">
      <c r="A17" s="19"/>
      <c r="B17" s="124"/>
      <c r="C17" s="546"/>
      <c r="D17" s="125"/>
      <c r="E17" s="126"/>
      <c r="F17" s="127"/>
      <c r="G17" s="672"/>
      <c r="H17" s="668"/>
      <c r="I17" s="712"/>
      <c r="J17" s="712"/>
      <c r="K17" s="712"/>
      <c r="L17" s="712"/>
      <c r="M17" s="712"/>
    </row>
    <row r="18" spans="1:13" ht="14.85" customHeight="1">
      <c r="A18" s="6"/>
      <c r="B18" s="668"/>
      <c r="C18" s="668"/>
      <c r="D18" s="668"/>
      <c r="E18" s="668"/>
      <c r="F18" s="668"/>
      <c r="G18" s="668"/>
      <c r="H18" s="668"/>
      <c r="I18" s="668"/>
      <c r="J18" s="668"/>
      <c r="K18" s="668"/>
      <c r="L18" s="668"/>
      <c r="M18" s="668"/>
    </row>
    <row r="19" spans="1:13" ht="14.85" customHeight="1">
      <c r="A19" s="1112" t="s">
        <v>262</v>
      </c>
      <c r="B19" s="1112"/>
      <c r="C19" s="1112"/>
      <c r="D19" s="1112"/>
      <c r="E19" s="1112"/>
      <c r="F19" s="1112"/>
      <c r="G19" s="668"/>
      <c r="H19" s="668"/>
      <c r="I19" s="668"/>
      <c r="J19" s="668"/>
      <c r="K19" s="668"/>
      <c r="L19" s="668"/>
      <c r="M19" s="668"/>
    </row>
    <row r="20" spans="1:13" s="1045" customFormat="1" ht="14.85" customHeight="1">
      <c r="A20" s="1031"/>
      <c r="B20" s="1028"/>
      <c r="C20" s="1039" t="s">
        <v>539</v>
      </c>
      <c r="D20" s="1039" t="s">
        <v>31</v>
      </c>
      <c r="E20" s="1032" t="s">
        <v>32</v>
      </c>
      <c r="F20" s="1032" t="s">
        <v>33</v>
      </c>
      <c r="G20" s="1039" t="s">
        <v>539</v>
      </c>
      <c r="H20" s="1039" t="s">
        <v>30</v>
      </c>
      <c r="I20" s="1032" t="s">
        <v>32</v>
      </c>
      <c r="J20" s="1032" t="s">
        <v>33</v>
      </c>
      <c r="K20" s="1044"/>
      <c r="L20" s="1044"/>
      <c r="M20" s="1044"/>
    </row>
    <row r="21" spans="1:13" ht="14.85" customHeight="1">
      <c r="A21" s="74" t="s">
        <v>263</v>
      </c>
      <c r="B21" s="80"/>
      <c r="C21" s="60"/>
      <c r="D21" s="61"/>
      <c r="E21" s="62"/>
      <c r="F21" s="63"/>
      <c r="G21" s="60"/>
      <c r="H21" s="61"/>
      <c r="I21" s="62"/>
      <c r="J21" s="63"/>
      <c r="K21" s="668"/>
      <c r="L21" s="668"/>
      <c r="M21" s="668"/>
    </row>
    <row r="22" spans="1:13" ht="14.85" customHeight="1">
      <c r="A22" s="65" t="s">
        <v>264</v>
      </c>
      <c r="B22" s="46" t="s">
        <v>265</v>
      </c>
      <c r="C22" s="791" t="s">
        <v>266</v>
      </c>
      <c r="D22" s="792" t="s">
        <v>266</v>
      </c>
      <c r="E22" s="118">
        <v>0</v>
      </c>
      <c r="F22" s="54">
        <v>0</v>
      </c>
      <c r="G22" s="791" t="s">
        <v>266</v>
      </c>
      <c r="H22" s="792" t="s">
        <v>266</v>
      </c>
      <c r="I22" s="118">
        <v>0</v>
      </c>
      <c r="J22" s="54">
        <v>0</v>
      </c>
      <c r="K22" s="668"/>
      <c r="L22" s="668"/>
      <c r="M22" s="668"/>
    </row>
    <row r="23" spans="1:13" ht="14.85" customHeight="1">
      <c r="A23" s="895" t="s">
        <v>267</v>
      </c>
      <c r="B23" s="940" t="s">
        <v>265</v>
      </c>
      <c r="C23" s="791">
        <v>891</v>
      </c>
      <c r="D23" s="792">
        <v>891</v>
      </c>
      <c r="E23" s="459">
        <v>0</v>
      </c>
      <c r="F23" s="127">
        <v>0</v>
      </c>
      <c r="G23" s="791">
        <v>891</v>
      </c>
      <c r="H23" s="792">
        <v>891</v>
      </c>
      <c r="I23" s="459">
        <v>0</v>
      </c>
      <c r="J23" s="127">
        <v>0</v>
      </c>
      <c r="K23" s="668"/>
      <c r="L23" s="668"/>
      <c r="M23" s="668"/>
    </row>
    <row r="24" spans="1:13" s="1045" customFormat="1" ht="14.85" customHeight="1">
      <c r="A24" s="1031"/>
      <c r="B24" s="1028"/>
      <c r="C24" s="1028" t="s">
        <v>542</v>
      </c>
      <c r="D24" s="1039" t="s">
        <v>541</v>
      </c>
      <c r="E24" s="1032" t="s">
        <v>32</v>
      </c>
      <c r="F24" s="1032" t="s">
        <v>33</v>
      </c>
      <c r="G24" s="1028" t="s">
        <v>555</v>
      </c>
      <c r="H24" s="1039" t="s">
        <v>162</v>
      </c>
      <c r="I24" s="1032" t="s">
        <v>32</v>
      </c>
      <c r="J24" s="1032" t="s">
        <v>33</v>
      </c>
      <c r="K24" s="1044"/>
      <c r="L24" s="1044"/>
      <c r="M24" s="1044"/>
    </row>
    <row r="25" spans="1:13" ht="14.85" customHeight="1">
      <c r="A25" s="74" t="s">
        <v>119</v>
      </c>
      <c r="B25" s="80"/>
      <c r="C25" s="60"/>
      <c r="D25" s="61"/>
      <c r="E25" s="62"/>
      <c r="F25" s="63"/>
      <c r="G25" s="60"/>
      <c r="H25" s="61"/>
      <c r="I25" s="62"/>
      <c r="J25" s="63"/>
      <c r="K25" s="668"/>
      <c r="L25" s="668"/>
      <c r="M25" s="668"/>
    </row>
    <row r="26" spans="1:13" ht="14.85" customHeight="1">
      <c r="A26" s="65" t="s">
        <v>131</v>
      </c>
      <c r="B26" s="46" t="s">
        <v>132</v>
      </c>
      <c r="C26" s="67">
        <v>0.199918398</v>
      </c>
      <c r="D26" s="68">
        <v>7.1820048000000011E-2</v>
      </c>
      <c r="E26" s="501">
        <v>0.12809834999999997</v>
      </c>
      <c r="F26" s="54">
        <v>1.7836015648444006</v>
      </c>
      <c r="G26" s="67">
        <v>4.5891785000000004E-2</v>
      </c>
      <c r="H26" s="68">
        <v>4.7766813999999998E-2</v>
      </c>
      <c r="I26" s="501">
        <v>-1.8750289999999933E-3</v>
      </c>
      <c r="J26" s="54">
        <v>-3.9253800766364533E-2</v>
      </c>
      <c r="K26" s="668"/>
      <c r="L26" s="668"/>
      <c r="M26" s="668"/>
    </row>
    <row r="27" spans="1:13" ht="14.85" customHeight="1">
      <c r="A27" s="895" t="s">
        <v>268</v>
      </c>
      <c r="B27" s="940" t="s">
        <v>135</v>
      </c>
      <c r="C27" s="947">
        <v>1</v>
      </c>
      <c r="D27" s="948">
        <v>0.999</v>
      </c>
      <c r="E27" s="949" t="s">
        <v>269</v>
      </c>
      <c r="F27" s="127" t="s">
        <v>54</v>
      </c>
      <c r="G27" s="947">
        <v>0.99984740000000005</v>
      </c>
      <c r="H27" s="948">
        <v>0.99969470000000005</v>
      </c>
      <c r="I27" s="949" t="s">
        <v>269</v>
      </c>
      <c r="J27" s="127" t="s">
        <v>54</v>
      </c>
      <c r="K27" s="668"/>
      <c r="L27" s="668"/>
      <c r="M27" s="668"/>
    </row>
    <row r="28" spans="1:13" ht="14.85" customHeight="1">
      <c r="A28" s="920" t="s">
        <v>270</v>
      </c>
      <c r="B28" s="921" t="s">
        <v>135</v>
      </c>
      <c r="C28" s="941">
        <v>4.2999999999999997E-2</v>
      </c>
      <c r="D28" s="952">
        <v>1.6E-2</v>
      </c>
      <c r="E28" s="953" t="s">
        <v>561</v>
      </c>
      <c r="F28" s="927" t="s">
        <v>54</v>
      </c>
      <c r="G28" s="941">
        <v>1.9917299999999999E-2</v>
      </c>
      <c r="H28" s="952">
        <v>2.0730999999999999E-2</v>
      </c>
      <c r="I28" s="953" t="s">
        <v>556</v>
      </c>
      <c r="J28" s="927" t="s">
        <v>54</v>
      </c>
      <c r="K28" s="668"/>
      <c r="L28" s="668"/>
      <c r="M28" s="668"/>
    </row>
    <row r="29" spans="1:13" ht="14.85" customHeight="1">
      <c r="A29" s="19" t="s">
        <v>570</v>
      </c>
      <c r="B29" s="124"/>
      <c r="C29" s="668"/>
      <c r="D29" s="668"/>
      <c r="E29" s="668"/>
      <c r="F29" s="668"/>
      <c r="G29" s="668"/>
      <c r="H29" s="668"/>
      <c r="I29" s="668"/>
      <c r="J29" s="668"/>
      <c r="K29" s="668"/>
      <c r="L29" s="668"/>
      <c r="M29" s="668"/>
    </row>
    <row r="30" spans="1:13" ht="14.85" customHeight="1">
      <c r="A30" s="668"/>
      <c r="B30" s="713"/>
      <c r="C30" s="672"/>
      <c r="D30" s="672"/>
      <c r="E30" s="668"/>
      <c r="F30" s="668"/>
      <c r="G30" s="668"/>
      <c r="H30" s="668"/>
      <c r="I30" s="668"/>
      <c r="J30" s="668"/>
      <c r="K30" s="668"/>
      <c r="L30" s="668"/>
      <c r="M30" s="668"/>
    </row>
    <row r="31" spans="1:13" ht="14.85" customHeight="1">
      <c r="A31" s="668"/>
      <c r="B31" s="713"/>
      <c r="C31" s="672"/>
      <c r="D31" s="672"/>
      <c r="E31" s="668"/>
      <c r="F31" s="668"/>
      <c r="G31" s="668"/>
      <c r="H31" s="668"/>
      <c r="I31" s="668"/>
      <c r="J31" s="668"/>
      <c r="K31" s="668"/>
      <c r="L31" s="668"/>
      <c r="M31" s="668"/>
    </row>
    <row r="32" spans="1:13" ht="14.85" customHeight="1">
      <c r="A32" s="1112" t="s">
        <v>271</v>
      </c>
      <c r="B32" s="1112"/>
      <c r="C32" s="1112"/>
      <c r="D32" s="1112"/>
      <c r="E32" s="1112"/>
      <c r="F32" s="668"/>
      <c r="G32" s="668"/>
      <c r="H32" s="668"/>
      <c r="I32" s="668"/>
      <c r="J32" s="668"/>
      <c r="K32" s="668"/>
      <c r="L32" s="668"/>
      <c r="M32" s="668"/>
    </row>
    <row r="33" spans="1:12" s="1045" customFormat="1" ht="14.85" customHeight="1">
      <c r="A33" s="1030"/>
      <c r="B33" s="1029"/>
      <c r="C33" s="1033" t="s">
        <v>219</v>
      </c>
      <c r="D33" s="1033" t="s">
        <v>220</v>
      </c>
      <c r="E33" s="1029" t="s">
        <v>32</v>
      </c>
      <c r="F33" s="1029" t="s">
        <v>40</v>
      </c>
      <c r="G33" s="1044"/>
      <c r="H33" s="1044"/>
      <c r="I33" s="1044"/>
      <c r="J33" s="1044"/>
      <c r="K33" s="1044"/>
      <c r="L33" s="1044"/>
    </row>
    <row r="34" spans="1:12" ht="14.85" customHeight="1">
      <c r="A34" s="74" t="s">
        <v>641</v>
      </c>
      <c r="B34" s="168" t="s">
        <v>135</v>
      </c>
      <c r="C34" s="60">
        <v>20.6</v>
      </c>
      <c r="D34" s="816">
        <v>16.600000000000001</v>
      </c>
      <c r="E34" s="816" t="s">
        <v>723</v>
      </c>
      <c r="F34" s="686" t="s">
        <v>54</v>
      </c>
      <c r="G34" s="668"/>
      <c r="H34" s="668"/>
      <c r="I34" s="668"/>
      <c r="J34" s="668"/>
      <c r="K34" s="668"/>
      <c r="L34" s="668"/>
    </row>
    <row r="35" spans="1:12" ht="14.85" customHeight="1">
      <c r="A35" s="74" t="s">
        <v>221</v>
      </c>
      <c r="B35" s="74"/>
      <c r="C35" s="47"/>
      <c r="D35" s="53"/>
      <c r="E35" s="53"/>
      <c r="F35" s="53"/>
      <c r="G35" s="668"/>
      <c r="H35" s="668"/>
      <c r="I35" s="668"/>
      <c r="J35" s="668"/>
      <c r="K35" s="668"/>
      <c r="L35" s="668"/>
    </row>
    <row r="36" spans="1:12" ht="14.85" customHeight="1">
      <c r="A36" s="88" t="s">
        <v>225</v>
      </c>
      <c r="B36" s="104" t="s">
        <v>147</v>
      </c>
      <c r="C36" s="47">
        <v>11.2</v>
      </c>
      <c r="D36" s="53">
        <v>10.6</v>
      </c>
      <c r="E36" s="218">
        <v>0.6</v>
      </c>
      <c r="F36" s="84">
        <v>5.7000000000000002E-2</v>
      </c>
      <c r="G36" s="668"/>
      <c r="H36" s="668"/>
      <c r="I36" s="668"/>
      <c r="J36" s="668"/>
      <c r="K36" s="668"/>
      <c r="L36" s="668"/>
    </row>
    <row r="37" spans="1:12" ht="14.85" customHeight="1">
      <c r="A37" s="65" t="s">
        <v>272</v>
      </c>
      <c r="B37" s="104"/>
      <c r="C37" s="47"/>
      <c r="D37" s="53"/>
      <c r="E37" s="218"/>
      <c r="F37" s="84"/>
      <c r="G37" s="668"/>
      <c r="H37" s="668"/>
      <c r="I37" s="668"/>
      <c r="J37" s="668"/>
      <c r="K37" s="668"/>
      <c r="L37" s="668"/>
    </row>
    <row r="38" spans="1:12" ht="14.85" customHeight="1">
      <c r="A38" s="88" t="s">
        <v>225</v>
      </c>
      <c r="B38" s="104" t="s">
        <v>147</v>
      </c>
      <c r="C38" s="47">
        <v>7.2</v>
      </c>
      <c r="D38" s="53">
        <v>7.6</v>
      </c>
      <c r="E38" s="218">
        <v>-0.4</v>
      </c>
      <c r="F38" s="54">
        <v>-5.2999999999999999E-2</v>
      </c>
      <c r="G38" s="668"/>
      <c r="H38" s="668"/>
      <c r="I38" s="668"/>
      <c r="J38" s="668"/>
      <c r="K38" s="668"/>
      <c r="L38" s="668"/>
    </row>
    <row r="39" spans="1:12" ht="14.85" customHeight="1">
      <c r="A39" s="895" t="s">
        <v>273</v>
      </c>
      <c r="B39" s="104"/>
      <c r="C39" s="228"/>
      <c r="D39" s="126"/>
      <c r="E39" s="167"/>
      <c r="F39" s="949"/>
      <c r="G39" s="668"/>
      <c r="H39" s="668"/>
      <c r="I39" s="668"/>
      <c r="J39" s="668"/>
      <c r="K39" s="668"/>
      <c r="L39" s="668"/>
    </row>
    <row r="40" spans="1:12" ht="14.85" customHeight="1">
      <c r="A40" s="954" t="s">
        <v>225</v>
      </c>
      <c r="B40" s="955" t="s">
        <v>147</v>
      </c>
      <c r="C40" s="924">
        <v>4</v>
      </c>
      <c r="D40" s="926">
        <v>3</v>
      </c>
      <c r="E40" s="956">
        <v>1</v>
      </c>
      <c r="F40" s="953">
        <v>0.33300000000000002</v>
      </c>
      <c r="G40" s="668"/>
      <c r="H40" s="668"/>
      <c r="I40" s="668"/>
      <c r="J40" s="668"/>
      <c r="K40" s="668"/>
      <c r="L40" s="668"/>
    </row>
    <row r="41" spans="1:12" ht="14.85" customHeight="1">
      <c r="A41" s="19" t="s">
        <v>274</v>
      </c>
      <c r="B41" s="950"/>
      <c r="C41" s="951"/>
      <c r="D41" s="951"/>
      <c r="E41" s="951"/>
      <c r="F41" s="668"/>
      <c r="G41" s="668"/>
      <c r="H41" s="668"/>
      <c r="I41" s="668"/>
      <c r="J41" s="668"/>
      <c r="K41" s="668"/>
      <c r="L41" s="668"/>
    </row>
    <row r="45" spans="1:12" ht="14.85" customHeight="1">
      <c r="A45" s="36" t="s">
        <v>102</v>
      </c>
      <c r="B45" s="668"/>
      <c r="C45" s="668"/>
      <c r="D45" s="668"/>
      <c r="E45" s="668"/>
      <c r="F45" s="668"/>
      <c r="G45" s="706"/>
      <c r="H45" s="706"/>
      <c r="I45" s="706"/>
      <c r="J45" s="706"/>
      <c r="K45" s="706"/>
      <c r="L45" s="706"/>
    </row>
  </sheetData>
  <mergeCells count="5">
    <mergeCell ref="A19:F19"/>
    <mergeCell ref="A32:E32"/>
    <mergeCell ref="A2:C2"/>
    <mergeCell ref="D2:F2"/>
    <mergeCell ref="A4:F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70068-7517-4828-B1D6-357999BBFD2B}">
  <sheetPr>
    <tabColor rgb="FF928DF2"/>
  </sheetPr>
  <dimension ref="A1:M52"/>
  <sheetViews>
    <sheetView zoomScaleNormal="100" workbookViewId="0"/>
  </sheetViews>
  <sheetFormatPr defaultColWidth="9.109375" defaultRowHeight="14.85" customHeight="1"/>
  <cols>
    <col min="1" max="1" width="55.5546875" style="4" customWidth="1"/>
    <col min="2" max="10" width="13.33203125" style="4" customWidth="1"/>
    <col min="11" max="16384" width="9.109375" style="4"/>
  </cols>
  <sheetData>
    <row r="1" spans="1:13" ht="39.9" customHeight="1">
      <c r="A1" s="73" t="s">
        <v>11</v>
      </c>
      <c r="B1" s="81"/>
      <c r="C1" s="81"/>
      <c r="D1" s="73"/>
      <c r="E1" s="81"/>
      <c r="F1" s="81"/>
      <c r="G1" s="668"/>
      <c r="H1" s="668"/>
      <c r="I1" s="668"/>
      <c r="J1" s="668"/>
      <c r="K1" s="668"/>
      <c r="L1" s="668"/>
      <c r="M1" s="668"/>
    </row>
    <row r="2" spans="1:13" ht="39.9" customHeight="1" thickBot="1">
      <c r="A2" s="1116" t="s">
        <v>707</v>
      </c>
      <c r="B2" s="1116"/>
      <c r="C2" s="1116"/>
      <c r="D2" s="1117"/>
      <c r="E2" s="1117"/>
      <c r="F2" s="1117"/>
      <c r="G2" s="668"/>
      <c r="H2" s="668"/>
      <c r="I2" s="668"/>
      <c r="J2" s="668"/>
      <c r="K2" s="668"/>
      <c r="L2" s="668"/>
      <c r="M2" s="668"/>
    </row>
    <row r="3" spans="1:13" ht="14.85" customHeight="1">
      <c r="A3" s="668"/>
      <c r="B3" s="668"/>
      <c r="C3" s="668"/>
      <c r="D3" s="668"/>
      <c r="E3" s="668"/>
      <c r="F3" s="668"/>
      <c r="G3" s="668"/>
      <c r="H3" s="668"/>
      <c r="I3" s="668"/>
      <c r="J3" s="668"/>
      <c r="K3" s="668"/>
      <c r="L3" s="668"/>
      <c r="M3" s="668"/>
    </row>
    <row r="4" spans="1:13" ht="14.85" customHeight="1">
      <c r="A4" s="1112" t="s">
        <v>275</v>
      </c>
      <c r="B4" s="1112"/>
      <c r="C4" s="1112"/>
      <c r="D4" s="1112"/>
      <c r="E4" s="1112"/>
      <c r="F4" s="1112"/>
      <c r="G4" s="668"/>
      <c r="H4" s="668"/>
      <c r="I4" s="668"/>
      <c r="J4" s="668"/>
      <c r="K4" s="668"/>
      <c r="L4" s="668"/>
      <c r="M4" s="668"/>
    </row>
    <row r="5" spans="1:13" ht="14.85" customHeight="1">
      <c r="A5" s="1030"/>
      <c r="B5" s="1029"/>
      <c r="C5" s="1029" t="s">
        <v>540</v>
      </c>
      <c r="D5" s="1029" t="s">
        <v>541</v>
      </c>
      <c r="E5" s="1081" t="s">
        <v>32</v>
      </c>
      <c r="F5" s="1081" t="s">
        <v>197</v>
      </c>
      <c r="G5" s="1029" t="s">
        <v>455</v>
      </c>
      <c r="H5" s="1029" t="s">
        <v>162</v>
      </c>
      <c r="I5" s="1081" t="s">
        <v>32</v>
      </c>
      <c r="J5" s="1081" t="s">
        <v>197</v>
      </c>
      <c r="K5" s="176"/>
      <c r="L5" s="176"/>
      <c r="M5" s="176"/>
    </row>
    <row r="6" spans="1:13" ht="14.85" customHeight="1">
      <c r="A6" s="65" t="s">
        <v>16</v>
      </c>
      <c r="B6" s="46" t="s">
        <v>147</v>
      </c>
      <c r="C6" s="47">
        <v>571.6</v>
      </c>
      <c r="D6" s="48">
        <v>933.7</v>
      </c>
      <c r="E6" s="53">
        <v>-362.1</v>
      </c>
      <c r="F6" s="54">
        <v>-0.38781193102709649</v>
      </c>
      <c r="G6" s="47">
        <v>218.8</v>
      </c>
      <c r="H6" s="53">
        <v>252.20000000000005</v>
      </c>
      <c r="I6" s="53">
        <v>-33.400000000000034</v>
      </c>
      <c r="J6" s="54">
        <v>-0.13243457573354492</v>
      </c>
      <c r="K6" s="177"/>
      <c r="L6" s="177"/>
      <c r="M6" s="177"/>
    </row>
    <row r="7" spans="1:13" ht="14.85" customHeight="1">
      <c r="A7" s="65" t="s">
        <v>198</v>
      </c>
      <c r="B7" s="46" t="s">
        <v>147</v>
      </c>
      <c r="C7" s="47">
        <v>11.8</v>
      </c>
      <c r="D7" s="48">
        <v>21.7</v>
      </c>
      <c r="E7" s="53">
        <v>-9.8999999999999986</v>
      </c>
      <c r="F7" s="54">
        <v>-0.456221198156682</v>
      </c>
      <c r="G7" s="47">
        <v>-5.5</v>
      </c>
      <c r="H7" s="53">
        <v>20.8</v>
      </c>
      <c r="I7" s="53">
        <v>-26.3</v>
      </c>
      <c r="J7" s="54">
        <v>-1.2644230769230769</v>
      </c>
      <c r="K7" s="177"/>
      <c r="L7" s="177"/>
      <c r="M7" s="177"/>
    </row>
    <row r="8" spans="1:13" ht="14.85" customHeight="1">
      <c r="A8" s="65" t="s">
        <v>112</v>
      </c>
      <c r="B8" s="46" t="s">
        <v>147</v>
      </c>
      <c r="C8" s="47">
        <v>29</v>
      </c>
      <c r="D8" s="48">
        <v>-59.9</v>
      </c>
      <c r="E8" s="53">
        <v>88.9</v>
      </c>
      <c r="F8" s="54" t="s">
        <v>54</v>
      </c>
      <c r="G8" s="47">
        <v>-3.2000000000000028</v>
      </c>
      <c r="H8" s="53">
        <v>-62.4</v>
      </c>
      <c r="I8" s="53">
        <v>59.199999999999996</v>
      </c>
      <c r="J8" s="54">
        <v>-0.94871794871794868</v>
      </c>
      <c r="K8" s="177"/>
      <c r="L8" s="177"/>
      <c r="M8" s="177"/>
    </row>
    <row r="9" spans="1:13" ht="14.85" customHeight="1">
      <c r="A9" s="65" t="s">
        <v>199</v>
      </c>
      <c r="B9" s="46" t="s">
        <v>147</v>
      </c>
      <c r="C9" s="47">
        <v>10.5</v>
      </c>
      <c r="D9" s="48">
        <v>20.100000000000001</v>
      </c>
      <c r="E9" s="53">
        <v>-9.6000000000000014</v>
      </c>
      <c r="F9" s="54">
        <v>-0.47761194029850751</v>
      </c>
      <c r="G9" s="47">
        <v>-6.1999999999999993</v>
      </c>
      <c r="H9" s="53">
        <v>20</v>
      </c>
      <c r="I9" s="53">
        <v>-26.2</v>
      </c>
      <c r="J9" s="54">
        <v>-1.31</v>
      </c>
      <c r="K9" s="177"/>
      <c r="L9" s="177"/>
      <c r="M9" s="177"/>
    </row>
    <row r="10" spans="1:13" ht="14.85" customHeight="1">
      <c r="A10" s="65" t="s">
        <v>200</v>
      </c>
      <c r="B10" s="46" t="s">
        <v>147</v>
      </c>
      <c r="C10" s="47">
        <v>27.8</v>
      </c>
      <c r="D10" s="48">
        <v>-61.4</v>
      </c>
      <c r="E10" s="53">
        <v>89.2</v>
      </c>
      <c r="F10" s="54" t="s">
        <v>54</v>
      </c>
      <c r="G10" s="47">
        <v>-3.8000000000000007</v>
      </c>
      <c r="H10" s="53">
        <v>-63</v>
      </c>
      <c r="I10" s="53">
        <v>59.2</v>
      </c>
      <c r="J10" s="54">
        <v>-0.93968253968253967</v>
      </c>
      <c r="K10" s="177"/>
      <c r="L10" s="177"/>
      <c r="M10" s="177"/>
    </row>
    <row r="11" spans="1:13" ht="14.85" customHeight="1">
      <c r="A11" s="65" t="s">
        <v>201</v>
      </c>
      <c r="B11" s="46" t="s">
        <v>147</v>
      </c>
      <c r="C11" s="47">
        <v>7.8</v>
      </c>
      <c r="D11" s="48">
        <v>2.1</v>
      </c>
      <c r="E11" s="53">
        <v>5.6999999999999993</v>
      </c>
      <c r="F11" s="54">
        <v>2.714285714285714</v>
      </c>
      <c r="G11" s="47">
        <v>5.1999999999999993</v>
      </c>
      <c r="H11" s="53">
        <v>1.5</v>
      </c>
      <c r="I11" s="53">
        <v>3.6999999999999993</v>
      </c>
      <c r="J11" s="54">
        <v>2.4666666666666663</v>
      </c>
      <c r="K11" s="177"/>
      <c r="L11" s="177"/>
      <c r="M11" s="177"/>
    </row>
    <row r="12" spans="1:13" ht="14.85" customHeight="1">
      <c r="A12" s="920" t="s">
        <v>202</v>
      </c>
      <c r="B12" s="921" t="s">
        <v>135</v>
      </c>
      <c r="C12" s="941">
        <v>2.1000000000000001E-2</v>
      </c>
      <c r="D12" s="952">
        <v>2.1000000000000001E-2</v>
      </c>
      <c r="E12" s="923">
        <v>0</v>
      </c>
      <c r="F12" s="927">
        <v>0</v>
      </c>
      <c r="G12" s="957">
        <v>-2.5000000000000001E-2</v>
      </c>
      <c r="H12" s="952">
        <v>6.2E-2</v>
      </c>
      <c r="I12" s="923">
        <v>-8.6999999999999993</v>
      </c>
      <c r="J12" s="927" t="s">
        <v>54</v>
      </c>
      <c r="K12" s="177"/>
      <c r="L12" s="177"/>
      <c r="M12" s="177"/>
    </row>
    <row r="13" spans="1:13" ht="14.85" customHeight="1">
      <c r="A13" s="176"/>
      <c r="B13" s="176"/>
      <c r="C13" s="176"/>
      <c r="D13" s="176"/>
      <c r="E13" s="176"/>
      <c r="F13" s="176"/>
      <c r="G13" s="176"/>
      <c r="H13" s="176"/>
      <c r="I13" s="176"/>
      <c r="J13" s="177"/>
      <c r="K13" s="177"/>
      <c r="L13" s="177"/>
      <c r="M13" s="177"/>
    </row>
    <row r="14" spans="1:13" ht="14.85" customHeight="1">
      <c r="A14" s="1031"/>
      <c r="B14" s="1028"/>
      <c r="C14" s="1039" t="s">
        <v>539</v>
      </c>
      <c r="D14" s="1039" t="s">
        <v>31</v>
      </c>
      <c r="E14" s="1032" t="s">
        <v>32</v>
      </c>
      <c r="F14" s="1032" t="s">
        <v>197</v>
      </c>
      <c r="G14" s="1039" t="s">
        <v>539</v>
      </c>
      <c r="H14" s="1039" t="s">
        <v>30</v>
      </c>
      <c r="I14" s="1032" t="s">
        <v>32</v>
      </c>
      <c r="J14" s="1032" t="s">
        <v>33</v>
      </c>
      <c r="K14" s="177"/>
      <c r="L14" s="177"/>
      <c r="M14" s="177"/>
    </row>
    <row r="15" spans="1:13" ht="14.85" customHeight="1">
      <c r="A15" s="920" t="s">
        <v>261</v>
      </c>
      <c r="B15" s="921" t="s">
        <v>147</v>
      </c>
      <c r="C15" s="924">
        <v>32</v>
      </c>
      <c r="D15" s="925">
        <v>25</v>
      </c>
      <c r="E15" s="926">
        <v>7</v>
      </c>
      <c r="F15" s="927">
        <v>0.28000000000000003</v>
      </c>
      <c r="G15" s="924">
        <v>32</v>
      </c>
      <c r="H15" s="925">
        <v>28.4</v>
      </c>
      <c r="I15" s="926">
        <v>3.6000000000000014</v>
      </c>
      <c r="J15" s="927">
        <v>0.12676056338028174</v>
      </c>
      <c r="K15" s="177"/>
      <c r="L15" s="177"/>
      <c r="M15" s="177"/>
    </row>
    <row r="18" spans="1:10" ht="14.85" customHeight="1">
      <c r="A18" s="1112" t="s">
        <v>276</v>
      </c>
      <c r="B18" s="1112"/>
      <c r="C18" s="1112"/>
      <c r="D18" s="1112"/>
      <c r="E18" s="1112"/>
      <c r="F18" s="1112"/>
      <c r="G18" s="668"/>
      <c r="H18" s="668"/>
    </row>
    <row r="19" spans="1:10" ht="14.85" customHeight="1">
      <c r="A19" s="257"/>
      <c r="B19" s="259"/>
      <c r="C19" s="298" t="s">
        <v>539</v>
      </c>
      <c r="D19" s="298" t="s">
        <v>31</v>
      </c>
      <c r="E19" s="260" t="s">
        <v>32</v>
      </c>
      <c r="F19" s="260" t="s">
        <v>33</v>
      </c>
      <c r="G19" s="298" t="s">
        <v>539</v>
      </c>
      <c r="H19" s="298" t="s">
        <v>30</v>
      </c>
      <c r="I19" s="260" t="s">
        <v>32</v>
      </c>
      <c r="J19" s="260" t="s">
        <v>33</v>
      </c>
    </row>
    <row r="20" spans="1:10" ht="14.85" customHeight="1">
      <c r="A20" s="74" t="s">
        <v>119</v>
      </c>
      <c r="B20" s="107"/>
      <c r="C20" s="119"/>
      <c r="D20" s="120"/>
      <c r="E20" s="116"/>
      <c r="F20" s="109"/>
      <c r="G20" s="119"/>
      <c r="H20" s="120"/>
      <c r="I20" s="116"/>
      <c r="J20" s="109"/>
    </row>
    <row r="21" spans="1:10" ht="14.85" customHeight="1">
      <c r="A21" s="65" t="s">
        <v>237</v>
      </c>
      <c r="B21" s="107" t="s">
        <v>277</v>
      </c>
      <c r="C21" s="502">
        <v>1.4</v>
      </c>
      <c r="D21" s="503">
        <v>1.4</v>
      </c>
      <c r="E21" s="653" t="s">
        <v>280</v>
      </c>
      <c r="F21" s="109">
        <v>-7.0000000000000001E-3</v>
      </c>
      <c r="G21" s="502">
        <v>1.4</v>
      </c>
      <c r="H21" s="503">
        <v>1.4</v>
      </c>
      <c r="I21" s="653">
        <v>0</v>
      </c>
      <c r="J21" s="109">
        <v>1E-3</v>
      </c>
    </row>
    <row r="22" spans="1:10" ht="14.85" customHeight="1">
      <c r="A22" s="65" t="s">
        <v>278</v>
      </c>
      <c r="B22" s="107" t="s">
        <v>279</v>
      </c>
      <c r="C22" s="506">
        <v>655</v>
      </c>
      <c r="D22" s="507">
        <v>376</v>
      </c>
      <c r="E22" s="508">
        <v>279</v>
      </c>
      <c r="F22" s="109">
        <v>0.74199999999999999</v>
      </c>
      <c r="G22" s="506">
        <v>655</v>
      </c>
      <c r="H22" s="507">
        <v>453</v>
      </c>
      <c r="I22" s="508">
        <v>202</v>
      </c>
      <c r="J22" s="109">
        <v>0.44600000000000001</v>
      </c>
    </row>
    <row r="23" spans="1:10" ht="14.85" customHeight="1">
      <c r="A23" s="74" t="s">
        <v>143</v>
      </c>
      <c r="B23" s="107"/>
      <c r="C23" s="119"/>
      <c r="D23" s="120"/>
      <c r="E23" s="116"/>
      <c r="F23" s="109"/>
      <c r="G23" s="119"/>
      <c r="H23" s="120"/>
      <c r="I23" s="116"/>
      <c r="J23" s="109"/>
    </row>
    <row r="24" spans="1:10" ht="14.85" customHeight="1">
      <c r="A24" s="65" t="s">
        <v>237</v>
      </c>
      <c r="B24" s="107" t="s">
        <v>277</v>
      </c>
      <c r="C24" s="504">
        <v>0.6</v>
      </c>
      <c r="D24" s="505">
        <v>0.6</v>
      </c>
      <c r="E24" s="521" t="s">
        <v>280</v>
      </c>
      <c r="F24" s="109">
        <v>-3.0000000000000001E-3</v>
      </c>
      <c r="G24" s="504">
        <v>0.6</v>
      </c>
      <c r="H24" s="505">
        <v>0.6</v>
      </c>
      <c r="I24" s="521" t="s">
        <v>280</v>
      </c>
      <c r="J24" s="802" t="s">
        <v>560</v>
      </c>
    </row>
    <row r="25" spans="1:10" ht="14.85" customHeight="1">
      <c r="A25" s="65" t="s">
        <v>281</v>
      </c>
      <c r="B25" s="107" t="s">
        <v>132</v>
      </c>
      <c r="C25" s="504">
        <v>0.9</v>
      </c>
      <c r="D25" s="505">
        <v>1.7</v>
      </c>
      <c r="E25" s="511">
        <v>-0.9</v>
      </c>
      <c r="F25" s="109">
        <v>-0.502</v>
      </c>
      <c r="G25" s="504">
        <v>0.9</v>
      </c>
      <c r="H25" s="505">
        <v>0.5</v>
      </c>
      <c r="I25" s="511">
        <v>0.4</v>
      </c>
      <c r="J25" s="109">
        <v>0.88600000000000001</v>
      </c>
    </row>
    <row r="26" spans="1:10" ht="14.85" customHeight="1">
      <c r="A26" s="257"/>
      <c r="B26" s="259"/>
      <c r="C26" s="259" t="s">
        <v>542</v>
      </c>
      <c r="D26" s="298" t="s">
        <v>541</v>
      </c>
      <c r="E26" s="260" t="s">
        <v>32</v>
      </c>
      <c r="F26" s="260" t="s">
        <v>33</v>
      </c>
      <c r="G26" s="259" t="s">
        <v>455</v>
      </c>
      <c r="H26" s="259" t="s">
        <v>162</v>
      </c>
      <c r="I26" s="260" t="s">
        <v>32</v>
      </c>
      <c r="J26" s="260" t="s">
        <v>33</v>
      </c>
    </row>
    <row r="27" spans="1:10" ht="14.85" customHeight="1">
      <c r="A27" s="74" t="s">
        <v>136</v>
      </c>
      <c r="B27" s="46"/>
      <c r="C27" s="47"/>
      <c r="D27" s="48"/>
      <c r="E27" s="53"/>
      <c r="F27" s="54"/>
      <c r="G27" s="47"/>
      <c r="H27" s="48"/>
      <c r="I27" s="53"/>
      <c r="J27" s="54"/>
    </row>
    <row r="28" spans="1:10" ht="14.85" customHeight="1">
      <c r="A28" s="88" t="s">
        <v>59</v>
      </c>
      <c r="B28" s="107" t="s">
        <v>132</v>
      </c>
      <c r="C28" s="119">
        <v>2.48</v>
      </c>
      <c r="D28" s="120">
        <v>2.64</v>
      </c>
      <c r="E28" s="116">
        <v>-0.16</v>
      </c>
      <c r="F28" s="109">
        <v>-5.8999999999999997E-2</v>
      </c>
      <c r="G28" s="119">
        <v>1.1100000000000001</v>
      </c>
      <c r="H28" s="120">
        <v>1.18</v>
      </c>
      <c r="I28" s="116">
        <v>-7.0000000000000007E-2</v>
      </c>
      <c r="J28" s="109">
        <v>-6.0999999999999999E-2</v>
      </c>
    </row>
    <row r="29" spans="1:10" ht="14.85" customHeight="1">
      <c r="A29" s="88" t="s">
        <v>282</v>
      </c>
      <c r="B29" s="107" t="s">
        <v>132</v>
      </c>
      <c r="C29" s="119">
        <v>0.39</v>
      </c>
      <c r="D29" s="120">
        <v>0.4</v>
      </c>
      <c r="E29" s="116">
        <v>-0.01</v>
      </c>
      <c r="F29" s="109">
        <v>-2.3E-2</v>
      </c>
      <c r="G29" s="119">
        <v>0.18</v>
      </c>
      <c r="H29" s="120">
        <v>0.16</v>
      </c>
      <c r="I29" s="116">
        <v>0.02</v>
      </c>
      <c r="J29" s="109">
        <v>0.115</v>
      </c>
    </row>
    <row r="30" spans="1:10" ht="14.85" customHeight="1">
      <c r="A30" s="88" t="s">
        <v>283</v>
      </c>
      <c r="B30" s="107" t="s">
        <v>132</v>
      </c>
      <c r="C30" s="119">
        <v>0</v>
      </c>
      <c r="D30" s="120">
        <v>0</v>
      </c>
      <c r="E30" s="521" t="s">
        <v>544</v>
      </c>
      <c r="F30" s="109">
        <v>-2.3E-2</v>
      </c>
      <c r="G30" s="119">
        <v>0</v>
      </c>
      <c r="H30" s="120">
        <v>0</v>
      </c>
      <c r="I30" s="521" t="s">
        <v>544</v>
      </c>
      <c r="J30" s="109">
        <v>-7.2999999999999995E-2</v>
      </c>
    </row>
    <row r="31" spans="1:10" ht="14.85" customHeight="1">
      <c r="A31" s="88" t="s">
        <v>285</v>
      </c>
      <c r="B31" s="107" t="s">
        <v>132</v>
      </c>
      <c r="C31" s="119">
        <v>0.39</v>
      </c>
      <c r="D31" s="120">
        <v>0.28999999999999998</v>
      </c>
      <c r="E31" s="116">
        <v>0.1</v>
      </c>
      <c r="F31" s="109">
        <v>0.34100000000000003</v>
      </c>
      <c r="G31" s="119">
        <v>0.2</v>
      </c>
      <c r="H31" s="120">
        <v>0.16</v>
      </c>
      <c r="I31" s="116">
        <v>0.04</v>
      </c>
      <c r="J31" s="109">
        <v>0.27900000000000003</v>
      </c>
    </row>
    <row r="32" spans="1:10" ht="14.85" customHeight="1">
      <c r="A32" s="65" t="s">
        <v>286</v>
      </c>
      <c r="B32" s="104" t="s">
        <v>132</v>
      </c>
      <c r="C32" s="121">
        <v>3.26</v>
      </c>
      <c r="D32" s="122">
        <v>3.33</v>
      </c>
      <c r="E32" s="116">
        <v>-0.06</v>
      </c>
      <c r="F32" s="106">
        <v>-1.9E-2</v>
      </c>
      <c r="G32" s="121">
        <v>1.5</v>
      </c>
      <c r="H32" s="122">
        <v>1.5</v>
      </c>
      <c r="I32" s="116">
        <v>-0.01</v>
      </c>
      <c r="J32" s="106">
        <v>-6.0000000000000001E-3</v>
      </c>
    </row>
    <row r="33" spans="1:10" ht="14.85" customHeight="1">
      <c r="A33" s="88" t="s">
        <v>287</v>
      </c>
      <c r="B33" s="107" t="s">
        <v>132</v>
      </c>
      <c r="C33" s="119">
        <v>1.1100000000000001</v>
      </c>
      <c r="D33" s="120">
        <v>1.1000000000000001</v>
      </c>
      <c r="E33" s="116">
        <v>0.02</v>
      </c>
      <c r="F33" s="109">
        <v>1.4E-2</v>
      </c>
      <c r="G33" s="119">
        <v>0.49</v>
      </c>
      <c r="H33" s="120">
        <v>0.5</v>
      </c>
      <c r="I33" s="116">
        <v>-0.01</v>
      </c>
      <c r="J33" s="109">
        <v>-2.1000000000000001E-2</v>
      </c>
    </row>
    <row r="34" spans="1:10" ht="14.85" customHeight="1">
      <c r="A34" s="475" t="s">
        <v>288</v>
      </c>
      <c r="B34" s="476" t="s">
        <v>132</v>
      </c>
      <c r="C34" s="479">
        <v>2.15</v>
      </c>
      <c r="D34" s="480">
        <v>2.23</v>
      </c>
      <c r="E34" s="481">
        <v>-0.08</v>
      </c>
      <c r="F34" s="478">
        <v>-3.5999999999999997E-2</v>
      </c>
      <c r="G34" s="479">
        <v>1.01</v>
      </c>
      <c r="H34" s="480">
        <v>1.01</v>
      </c>
      <c r="I34" s="805" t="s">
        <v>284</v>
      </c>
      <c r="J34" s="478">
        <v>1E-3</v>
      </c>
    </row>
    <row r="35" spans="1:10" s="18" customFormat="1" ht="14.85" customHeight="1">
      <c r="A35" s="74" t="s">
        <v>144</v>
      </c>
      <c r="B35" s="209" t="s">
        <v>132</v>
      </c>
      <c r="C35" s="210">
        <v>4.1100000000000003</v>
      </c>
      <c r="D35" s="211">
        <v>5.3</v>
      </c>
      <c r="E35" s="212">
        <v>-1.19</v>
      </c>
      <c r="F35" s="243">
        <v>-0.22500000000000001</v>
      </c>
      <c r="G35" s="210">
        <v>1.27</v>
      </c>
      <c r="H35" s="211">
        <v>1.45</v>
      </c>
      <c r="I35" s="212">
        <v>-0.18</v>
      </c>
      <c r="J35" s="243">
        <v>-0.122</v>
      </c>
    </row>
    <row r="36" spans="1:10" ht="14.85" customHeight="1">
      <c r="A36" s="88" t="s">
        <v>59</v>
      </c>
      <c r="B36" s="107" t="s">
        <v>132</v>
      </c>
      <c r="C36" s="119">
        <v>2.69</v>
      </c>
      <c r="D36" s="120">
        <v>2.5099999999999998</v>
      </c>
      <c r="E36" s="116">
        <v>0.18</v>
      </c>
      <c r="F36" s="109">
        <v>7.0999999999999994E-2</v>
      </c>
      <c r="G36" s="119">
        <v>0.78</v>
      </c>
      <c r="H36" s="120">
        <v>0.66</v>
      </c>
      <c r="I36" s="116">
        <v>0.13</v>
      </c>
      <c r="J36" s="109">
        <v>0.191</v>
      </c>
    </row>
    <row r="37" spans="1:10" ht="14.85" customHeight="1">
      <c r="A37" s="88" t="s">
        <v>282</v>
      </c>
      <c r="B37" s="107" t="s">
        <v>132</v>
      </c>
      <c r="C37" s="119">
        <v>0.18</v>
      </c>
      <c r="D37" s="120">
        <v>0.19</v>
      </c>
      <c r="E37" s="116">
        <v>-0.01</v>
      </c>
      <c r="F37" s="109">
        <v>-6.8000000000000005E-2</v>
      </c>
      <c r="G37" s="119">
        <v>7.0000000000000007E-2</v>
      </c>
      <c r="H37" s="120">
        <v>7.0000000000000007E-2</v>
      </c>
      <c r="I37" s="116">
        <v>0.01</v>
      </c>
      <c r="J37" s="109">
        <v>7.1999999999999995E-2</v>
      </c>
    </row>
    <row r="38" spans="1:10" ht="14.85" customHeight="1">
      <c r="A38" s="88" t="s">
        <v>283</v>
      </c>
      <c r="B38" s="104" t="s">
        <v>132</v>
      </c>
      <c r="C38" s="121">
        <v>0</v>
      </c>
      <c r="D38" s="79">
        <v>0.01</v>
      </c>
      <c r="E38" s="116">
        <v>-0.01</v>
      </c>
      <c r="F38" s="109">
        <v>-0.99</v>
      </c>
      <c r="G38" s="121" t="s">
        <v>107</v>
      </c>
      <c r="H38" s="542" t="s">
        <v>284</v>
      </c>
      <c r="I38" s="806" t="s">
        <v>544</v>
      </c>
      <c r="J38" s="109">
        <v>-1</v>
      </c>
    </row>
    <row r="39" spans="1:10" ht="14.85" customHeight="1">
      <c r="A39" s="88" t="s">
        <v>285</v>
      </c>
      <c r="B39" s="104" t="s">
        <v>132</v>
      </c>
      <c r="C39" s="121">
        <v>0.14000000000000001</v>
      </c>
      <c r="D39" s="79">
        <v>0.19</v>
      </c>
      <c r="E39" s="116">
        <v>-0.05</v>
      </c>
      <c r="F39" s="54">
        <v>-0.27400000000000002</v>
      </c>
      <c r="G39" s="121">
        <v>0.06</v>
      </c>
      <c r="H39" s="79">
        <v>0.08</v>
      </c>
      <c r="I39" s="116">
        <v>-0.02</v>
      </c>
      <c r="J39" s="54">
        <v>-0.24299999999999999</v>
      </c>
    </row>
    <row r="40" spans="1:10" ht="14.85" customHeight="1">
      <c r="A40" s="88" t="s">
        <v>289</v>
      </c>
      <c r="B40" s="107" t="s">
        <v>132</v>
      </c>
      <c r="C40" s="119">
        <v>0.6</v>
      </c>
      <c r="D40" s="804" t="s">
        <v>572</v>
      </c>
      <c r="E40" s="116">
        <v>-0.33</v>
      </c>
      <c r="F40" s="109">
        <v>-0.35199999999999998</v>
      </c>
      <c r="G40" s="119">
        <v>0.34</v>
      </c>
      <c r="H40" s="538" t="s">
        <v>575</v>
      </c>
      <c r="I40" s="116">
        <v>0.1</v>
      </c>
      <c r="J40" s="109">
        <v>0.4</v>
      </c>
    </row>
    <row r="41" spans="1:10" ht="14.85" customHeight="1">
      <c r="A41" s="65" t="s">
        <v>286</v>
      </c>
      <c r="B41" s="104" t="s">
        <v>132</v>
      </c>
      <c r="C41" s="121">
        <v>3.6</v>
      </c>
      <c r="D41" s="804" t="s">
        <v>571</v>
      </c>
      <c r="E41" s="116">
        <v>-0.22</v>
      </c>
      <c r="F41" s="106">
        <v>-5.8000000000000003E-2</v>
      </c>
      <c r="G41" s="121">
        <v>1.25</v>
      </c>
      <c r="H41" s="804" t="s">
        <v>576</v>
      </c>
      <c r="I41" s="116">
        <v>0.2</v>
      </c>
      <c r="J41" s="106">
        <v>0.19500000000000001</v>
      </c>
    </row>
    <row r="42" spans="1:10" ht="14.85" customHeight="1">
      <c r="A42" s="88" t="s">
        <v>287</v>
      </c>
      <c r="B42" s="107" t="s">
        <v>132</v>
      </c>
      <c r="C42" s="119">
        <v>1.33</v>
      </c>
      <c r="D42" s="120">
        <v>1.31</v>
      </c>
      <c r="E42" s="116">
        <v>0.02</v>
      </c>
      <c r="F42" s="205">
        <v>1.4999999999999999E-2</v>
      </c>
      <c r="G42" s="119">
        <v>0.28000000000000003</v>
      </c>
      <c r="H42" s="120">
        <v>0.28000000000000003</v>
      </c>
      <c r="I42" s="806" t="s">
        <v>544</v>
      </c>
      <c r="J42" s="205">
        <v>-0.01</v>
      </c>
    </row>
    <row r="43" spans="1:10" ht="14.85" customHeight="1">
      <c r="A43" s="88" t="s">
        <v>290</v>
      </c>
      <c r="B43" s="107" t="s">
        <v>132</v>
      </c>
      <c r="C43" s="119">
        <v>2.27</v>
      </c>
      <c r="D43" s="542" t="s">
        <v>573</v>
      </c>
      <c r="E43" s="116">
        <v>-0.24</v>
      </c>
      <c r="F43" s="109">
        <v>-9.6000000000000002E-2</v>
      </c>
      <c r="G43" s="119">
        <v>0.98</v>
      </c>
      <c r="H43" s="542" t="s">
        <v>577</v>
      </c>
      <c r="I43" s="116">
        <v>0.21</v>
      </c>
      <c r="J43" s="109">
        <v>0.26900000000000002</v>
      </c>
    </row>
    <row r="44" spans="1:10" ht="14.85" customHeight="1">
      <c r="A44" s="475" t="s">
        <v>291</v>
      </c>
      <c r="B44" s="476" t="s">
        <v>132</v>
      </c>
      <c r="C44" s="479">
        <v>0.5</v>
      </c>
      <c r="D44" s="803" t="s">
        <v>574</v>
      </c>
      <c r="E44" s="481">
        <v>-0.97</v>
      </c>
      <c r="F44" s="478">
        <v>-0.65800000000000003</v>
      </c>
      <c r="G44" s="479">
        <v>0.02</v>
      </c>
      <c r="H44" s="803" t="s">
        <v>578</v>
      </c>
      <c r="I44" s="481">
        <v>-0.38</v>
      </c>
      <c r="J44" s="478">
        <v>-0.96099999999999997</v>
      </c>
    </row>
    <row r="45" spans="1:10" s="18" customFormat="1" ht="14.85" customHeight="1">
      <c r="A45" s="468" t="s">
        <v>258</v>
      </c>
      <c r="B45" s="59"/>
      <c r="C45" s="464"/>
      <c r="D45" s="465"/>
      <c r="E45" s="466"/>
      <c r="F45" s="463"/>
      <c r="G45" s="464"/>
      <c r="H45" s="465"/>
      <c r="I45" s="466"/>
      <c r="J45" s="463"/>
    </row>
    <row r="46" spans="1:10" ht="14.85" customHeight="1">
      <c r="A46" s="65" t="s">
        <v>292</v>
      </c>
      <c r="B46" s="104" t="s">
        <v>135</v>
      </c>
      <c r="C46" s="182">
        <v>0.72899999999999998</v>
      </c>
      <c r="D46" s="221">
        <v>0.64700000000000002</v>
      </c>
      <c r="E46" s="116" t="s">
        <v>562</v>
      </c>
      <c r="F46" s="123" t="s">
        <v>54</v>
      </c>
      <c r="G46" s="182">
        <v>0.75700000000000001</v>
      </c>
      <c r="H46" s="221">
        <v>0.67400000000000004</v>
      </c>
      <c r="I46" s="116" t="s">
        <v>563</v>
      </c>
      <c r="J46" s="123" t="s">
        <v>54</v>
      </c>
    </row>
    <row r="47" spans="1:10" ht="14.85" customHeight="1">
      <c r="A47" s="65" t="s">
        <v>293</v>
      </c>
      <c r="B47" s="104" t="s">
        <v>135</v>
      </c>
      <c r="C47" s="182">
        <v>0.65</v>
      </c>
      <c r="D47" s="221">
        <v>0.76</v>
      </c>
      <c r="E47" s="116" t="s">
        <v>564</v>
      </c>
      <c r="F47" s="123" t="s">
        <v>54</v>
      </c>
      <c r="G47" s="182">
        <v>0.63</v>
      </c>
      <c r="H47" s="221">
        <v>0.78</v>
      </c>
      <c r="I47" s="116" t="s">
        <v>565</v>
      </c>
      <c r="J47" s="123" t="s">
        <v>54</v>
      </c>
    </row>
    <row r="48" spans="1:10" ht="14.85" customHeight="1">
      <c r="A48" s="19" t="s">
        <v>566</v>
      </c>
      <c r="B48" s="104"/>
      <c r="C48" s="672"/>
      <c r="D48" s="672"/>
      <c r="E48" s="668"/>
      <c r="F48" s="668"/>
      <c r="G48" s="668"/>
    </row>
    <row r="49" spans="1:12" ht="14.85" customHeight="1">
      <c r="A49" s="172"/>
      <c r="B49" s="668"/>
      <c r="C49" s="668"/>
      <c r="D49" s="668"/>
      <c r="E49" s="672"/>
      <c r="F49" s="672"/>
      <c r="G49" s="668"/>
      <c r="H49" s="668"/>
      <c r="I49" s="668"/>
      <c r="J49" s="668"/>
      <c r="K49" s="668"/>
      <c r="L49" s="668"/>
    </row>
    <row r="50" spans="1:12" ht="14.85" customHeight="1">
      <c r="A50" s="169"/>
      <c r="B50" s="169"/>
      <c r="C50" s="169"/>
      <c r="D50" s="169"/>
      <c r="E50" s="668"/>
      <c r="F50" s="668"/>
      <c r="G50" s="668"/>
      <c r="H50" s="668"/>
      <c r="I50" s="668"/>
      <c r="J50" s="668"/>
      <c r="K50" s="668"/>
      <c r="L50" s="668"/>
    </row>
    <row r="51" spans="1:12" ht="14.85" customHeight="1">
      <c r="A51" s="36"/>
      <c r="B51" s="668"/>
      <c r="C51" s="668"/>
      <c r="D51" s="668"/>
      <c r="E51" s="668"/>
      <c r="F51" s="668"/>
      <c r="G51" s="706"/>
      <c r="H51" s="706"/>
      <c r="I51" s="706"/>
      <c r="J51" s="706"/>
      <c r="K51" s="706"/>
      <c r="L51" s="706"/>
    </row>
    <row r="52" spans="1:12" ht="14.85" customHeight="1">
      <c r="A52" s="36" t="s">
        <v>102</v>
      </c>
      <c r="B52" s="668"/>
      <c r="C52" s="668"/>
      <c r="D52" s="668"/>
      <c r="E52" s="668"/>
      <c r="F52" s="668"/>
      <c r="G52" s="706"/>
      <c r="H52" s="706"/>
      <c r="I52" s="706"/>
      <c r="J52" s="706"/>
      <c r="K52" s="706"/>
      <c r="L52" s="706"/>
    </row>
  </sheetData>
  <mergeCells count="4">
    <mergeCell ref="A18:F18"/>
    <mergeCell ref="A2:C2"/>
    <mergeCell ref="D2:F2"/>
    <mergeCell ref="A4:F4"/>
  </mergeCells>
  <pageMargins left="0.7" right="0.7" top="0.75" bottom="0.75" header="0.3" footer="0.3"/>
  <pageSetup paperSize="9" orientation="portrait" r:id="rId1"/>
  <ignoredErrors>
    <ignoredError sqref="E21 E24 I24 J24:J25 I30:I42 H38 E30 D40:D41 D43:D44 H40:H41 H43:H44"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334FF-9107-45D3-A429-271A0BEE62DA}">
  <dimension ref="A1:P82"/>
  <sheetViews>
    <sheetView showGridLines="0" zoomScaleNormal="100" workbookViewId="0"/>
  </sheetViews>
  <sheetFormatPr defaultColWidth="9.109375" defaultRowHeight="14.85" customHeight="1"/>
  <cols>
    <col min="1" max="1" width="60.6640625" style="4" customWidth="1"/>
    <col min="2" max="4" width="13.33203125" style="4" customWidth="1"/>
    <col min="5" max="5" width="10.44140625" style="4" customWidth="1"/>
    <col min="6" max="7" width="9.109375" style="4"/>
    <col min="8" max="8" width="9.6640625" style="4" customWidth="1"/>
    <col min="9" max="16384" width="9.109375" style="4"/>
  </cols>
  <sheetData>
    <row r="1" spans="1:13" ht="39.9" customHeight="1">
      <c r="A1" s="73" t="s">
        <v>11</v>
      </c>
      <c r="B1" s="81"/>
      <c r="C1" s="73"/>
      <c r="D1" s="668"/>
      <c r="E1" s="668"/>
      <c r="F1" s="668"/>
      <c r="G1" s="668"/>
      <c r="H1" s="668"/>
      <c r="I1" s="668"/>
      <c r="J1" s="668"/>
      <c r="K1" s="668"/>
      <c r="L1" s="668"/>
      <c r="M1" s="668"/>
    </row>
    <row r="2" spans="1:13" ht="31.95" customHeight="1" thickBot="1">
      <c r="A2" s="1019" t="s">
        <v>716</v>
      </c>
      <c r="B2" s="1019"/>
      <c r="C2" s="1000"/>
      <c r="D2" s="1000"/>
      <c r="F2" s="668"/>
      <c r="G2" s="668"/>
      <c r="H2" s="668"/>
      <c r="I2" s="668"/>
      <c r="J2" s="668"/>
      <c r="K2" s="668"/>
      <c r="L2" s="668"/>
      <c r="M2" s="668"/>
    </row>
    <row r="4" spans="1:13" ht="14.85" customHeight="1">
      <c r="A4" s="321" t="s">
        <v>294</v>
      </c>
      <c r="B4" s="132"/>
      <c r="C4" s="132"/>
      <c r="D4" s="99"/>
      <c r="E4" s="668"/>
      <c r="F4" s="668"/>
    </row>
    <row r="5" spans="1:13" ht="14.85" customHeight="1">
      <c r="A5" s="1031"/>
      <c r="B5" s="1028" t="s">
        <v>539</v>
      </c>
      <c r="C5" s="1028" t="s">
        <v>31</v>
      </c>
      <c r="D5" s="1028" t="s">
        <v>175</v>
      </c>
      <c r="E5" s="668"/>
      <c r="F5" s="668"/>
    </row>
    <row r="6" spans="1:13" ht="14.85" customHeight="1">
      <c r="A6" s="74" t="s">
        <v>295</v>
      </c>
      <c r="B6" s="60"/>
      <c r="C6" s="61"/>
      <c r="D6" s="61"/>
      <c r="E6" s="668"/>
      <c r="F6" s="668"/>
    </row>
    <row r="7" spans="1:13" ht="14.85" customHeight="1">
      <c r="A7" s="88" t="s">
        <v>296</v>
      </c>
      <c r="B7" s="47">
        <v>323.3</v>
      </c>
      <c r="C7" s="48">
        <v>315.39999999999998</v>
      </c>
      <c r="D7" s="48">
        <v>180.2</v>
      </c>
      <c r="E7" s="668"/>
      <c r="F7" s="668"/>
    </row>
    <row r="8" spans="1:13" ht="14.85" customHeight="1">
      <c r="A8" s="88" t="s">
        <v>297</v>
      </c>
      <c r="B8" s="47">
        <v>3666.8</v>
      </c>
      <c r="C8" s="48">
        <v>3362.5</v>
      </c>
      <c r="D8" s="48">
        <v>2971.8</v>
      </c>
      <c r="E8" s="668"/>
      <c r="F8" s="668"/>
    </row>
    <row r="9" spans="1:13" ht="14.85" customHeight="1">
      <c r="A9" s="88" t="s">
        <v>298</v>
      </c>
      <c r="B9" s="47">
        <v>57.5</v>
      </c>
      <c r="C9" s="48">
        <v>49.9</v>
      </c>
      <c r="D9" s="48">
        <v>53</v>
      </c>
      <c r="E9" s="668"/>
      <c r="F9" s="668"/>
    </row>
    <row r="10" spans="1:13" ht="14.85" customHeight="1">
      <c r="A10" s="88" t="s">
        <v>299</v>
      </c>
      <c r="B10" s="47">
        <v>295.89999999999998</v>
      </c>
      <c r="C10" s="48">
        <v>309.89999999999998</v>
      </c>
      <c r="D10" s="48">
        <v>210.4</v>
      </c>
      <c r="E10" s="668"/>
      <c r="F10" s="668"/>
    </row>
    <row r="11" spans="1:13" ht="14.85" customHeight="1">
      <c r="A11" s="88" t="s">
        <v>300</v>
      </c>
      <c r="B11" s="47">
        <v>5.9</v>
      </c>
      <c r="C11" s="48">
        <v>5.9</v>
      </c>
      <c r="D11" s="48">
        <v>5.5</v>
      </c>
      <c r="E11" s="668"/>
      <c r="F11" s="668"/>
    </row>
    <row r="12" spans="1:13" ht="14.85" customHeight="1">
      <c r="A12" s="88" t="s">
        <v>301</v>
      </c>
      <c r="B12" s="47">
        <v>85.7</v>
      </c>
      <c r="C12" s="48">
        <v>76.3</v>
      </c>
      <c r="D12" s="48">
        <v>67.7</v>
      </c>
      <c r="E12" s="668"/>
      <c r="F12" s="668"/>
    </row>
    <row r="13" spans="1:13" ht="14.85" customHeight="1">
      <c r="A13" s="88" t="s">
        <v>302</v>
      </c>
      <c r="B13" s="47">
        <v>39</v>
      </c>
      <c r="C13" s="48">
        <v>37</v>
      </c>
      <c r="D13" s="48">
        <v>78.400000000000006</v>
      </c>
      <c r="E13" s="668"/>
      <c r="F13" s="668"/>
    </row>
    <row r="14" spans="1:13" ht="14.85" customHeight="1">
      <c r="A14" s="88" t="s">
        <v>303</v>
      </c>
      <c r="B14" s="47">
        <v>5.2</v>
      </c>
      <c r="C14" s="48">
        <v>3.5</v>
      </c>
      <c r="D14" s="48">
        <v>7.7</v>
      </c>
      <c r="E14" s="668"/>
      <c r="F14" s="668"/>
    </row>
    <row r="15" spans="1:13" ht="14.85" customHeight="1">
      <c r="A15" s="110" t="s">
        <v>304</v>
      </c>
      <c r="B15" s="165">
        <v>25.4</v>
      </c>
      <c r="C15" s="166">
        <v>56.5</v>
      </c>
      <c r="D15" s="166">
        <v>62.2</v>
      </c>
      <c r="E15" s="668"/>
      <c r="F15" s="668"/>
    </row>
    <row r="16" spans="1:13" ht="14.85" customHeight="1">
      <c r="A16" s="261" t="s">
        <v>63</v>
      </c>
      <c r="B16" s="263">
        <v>4504.7</v>
      </c>
      <c r="C16" s="264">
        <v>4216.8999999999996</v>
      </c>
      <c r="D16" s="264">
        <v>3636.9</v>
      </c>
      <c r="E16" s="668"/>
      <c r="F16" s="668"/>
    </row>
    <row r="17" spans="1:6" ht="14.85" customHeight="1">
      <c r="A17" s="88" t="s">
        <v>305</v>
      </c>
      <c r="B17" s="47">
        <v>237.6</v>
      </c>
      <c r="C17" s="48">
        <v>274.8</v>
      </c>
      <c r="D17" s="48">
        <v>274.39999999999998</v>
      </c>
      <c r="E17" s="668"/>
      <c r="F17" s="668"/>
    </row>
    <row r="18" spans="1:6" ht="14.85" customHeight="1">
      <c r="A18" s="88" t="s">
        <v>306</v>
      </c>
      <c r="B18" s="47">
        <v>16.5</v>
      </c>
      <c r="C18" s="48">
        <v>14.4</v>
      </c>
      <c r="D18" s="48">
        <v>13.9</v>
      </c>
      <c r="E18" s="668"/>
      <c r="F18" s="668"/>
    </row>
    <row r="19" spans="1:6" ht="14.85" customHeight="1">
      <c r="A19" s="88" t="s">
        <v>307</v>
      </c>
      <c r="B19" s="47">
        <v>209.5</v>
      </c>
      <c r="C19" s="48">
        <v>265.89999999999998</v>
      </c>
      <c r="D19" s="48">
        <v>204.8</v>
      </c>
      <c r="E19" s="668"/>
      <c r="F19" s="668"/>
    </row>
    <row r="20" spans="1:6" ht="14.85" customHeight="1">
      <c r="A20" s="88" t="s">
        <v>308</v>
      </c>
      <c r="B20" s="47">
        <v>79.099999999999994</v>
      </c>
      <c r="C20" s="48">
        <v>126</v>
      </c>
      <c r="D20" s="48">
        <v>170.4</v>
      </c>
      <c r="E20" s="668"/>
      <c r="F20" s="668"/>
    </row>
    <row r="21" spans="1:6" ht="14.85" customHeight="1">
      <c r="A21" s="88" t="s">
        <v>302</v>
      </c>
      <c r="B21" s="47">
        <v>0.2</v>
      </c>
      <c r="C21" s="48">
        <v>110.4</v>
      </c>
      <c r="D21" s="48">
        <v>0.3</v>
      </c>
      <c r="E21" s="668"/>
      <c r="F21" s="668"/>
    </row>
    <row r="22" spans="1:6" ht="14.85" customHeight="1">
      <c r="A22" s="88" t="s">
        <v>309</v>
      </c>
      <c r="B22" s="47">
        <v>21</v>
      </c>
      <c r="C22" s="48">
        <v>24</v>
      </c>
      <c r="D22" s="48">
        <v>18.5</v>
      </c>
      <c r="E22" s="668"/>
      <c r="F22" s="668"/>
    </row>
    <row r="23" spans="1:6" ht="14.85" customHeight="1">
      <c r="A23" s="88" t="s">
        <v>310</v>
      </c>
      <c r="B23" s="47">
        <v>21.3</v>
      </c>
      <c r="C23" s="48">
        <v>6.2</v>
      </c>
      <c r="D23" s="48">
        <v>4.2</v>
      </c>
      <c r="E23" s="668"/>
      <c r="F23" s="668"/>
    </row>
    <row r="24" spans="1:6" ht="14.85" customHeight="1">
      <c r="A24" s="88" t="s">
        <v>311</v>
      </c>
      <c r="B24" s="47">
        <v>275.8</v>
      </c>
      <c r="C24" s="48">
        <v>205.3</v>
      </c>
      <c r="D24" s="48">
        <v>725.8</v>
      </c>
      <c r="E24" s="668"/>
      <c r="F24" s="668"/>
    </row>
    <row r="25" spans="1:6" ht="14.85" customHeight="1">
      <c r="A25" s="110" t="s">
        <v>312</v>
      </c>
      <c r="B25" s="165">
        <v>0.3</v>
      </c>
      <c r="C25" s="166">
        <v>0.5</v>
      </c>
      <c r="D25" s="166">
        <v>0.5</v>
      </c>
      <c r="E25" s="668"/>
      <c r="F25" s="668"/>
    </row>
    <row r="26" spans="1:6" ht="14.85" customHeight="1">
      <c r="A26" s="324" t="s">
        <v>313</v>
      </c>
      <c r="B26" s="263">
        <v>861.3</v>
      </c>
      <c r="C26" s="264">
        <v>1027.5</v>
      </c>
      <c r="D26" s="264">
        <v>1412.8</v>
      </c>
      <c r="E26" s="668"/>
      <c r="F26" s="668"/>
    </row>
    <row r="27" spans="1:6" ht="14.85" customHeight="1">
      <c r="A27" s="323" t="s">
        <v>156</v>
      </c>
      <c r="B27" s="263">
        <v>5366</v>
      </c>
      <c r="C27" s="264">
        <v>5244.4</v>
      </c>
      <c r="D27" s="264">
        <v>5049.7</v>
      </c>
      <c r="E27" s="668"/>
      <c r="F27" s="668"/>
    </row>
    <row r="28" spans="1:6" ht="14.85" customHeight="1">
      <c r="A28" s="74" t="s">
        <v>314</v>
      </c>
      <c r="B28" s="60"/>
      <c r="C28" s="61"/>
      <c r="D28" s="61"/>
      <c r="E28" s="668"/>
      <c r="F28" s="668"/>
    </row>
    <row r="29" spans="1:6" ht="14.85" customHeight="1">
      <c r="A29" s="88" t="s">
        <v>315</v>
      </c>
      <c r="B29" s="47">
        <v>1616.4</v>
      </c>
      <c r="C29" s="48">
        <v>1616.4</v>
      </c>
      <c r="D29" s="48">
        <v>1616.4</v>
      </c>
      <c r="E29" s="668"/>
      <c r="F29" s="668"/>
    </row>
    <row r="30" spans="1:6" ht="14.85" customHeight="1">
      <c r="A30" s="88" t="s">
        <v>316</v>
      </c>
      <c r="B30" s="47">
        <v>257.5</v>
      </c>
      <c r="C30" s="48">
        <v>284.39999999999998</v>
      </c>
      <c r="D30" s="48">
        <v>227.4</v>
      </c>
      <c r="E30" s="668"/>
      <c r="F30" s="668"/>
    </row>
    <row r="31" spans="1:6" ht="14.85" customHeight="1">
      <c r="A31" s="88" t="s">
        <v>317</v>
      </c>
      <c r="B31" s="47">
        <v>495.6</v>
      </c>
      <c r="C31" s="48">
        <v>362.6</v>
      </c>
      <c r="D31" s="48">
        <v>239.8</v>
      </c>
      <c r="E31" s="668"/>
      <c r="F31" s="668"/>
    </row>
    <row r="32" spans="1:6" ht="14.85" customHeight="1">
      <c r="A32" s="74" t="s">
        <v>318</v>
      </c>
      <c r="B32" s="60">
        <v>2369.5</v>
      </c>
      <c r="C32" s="61">
        <v>2263.4</v>
      </c>
      <c r="D32" s="61">
        <v>2083.6</v>
      </c>
      <c r="E32" s="668"/>
      <c r="F32" s="668"/>
    </row>
    <row r="33" spans="1:6" ht="14.85" customHeight="1">
      <c r="A33" s="110" t="s">
        <v>319</v>
      </c>
      <c r="B33" s="228" t="s">
        <v>107</v>
      </c>
      <c r="C33" s="125" t="s">
        <v>107</v>
      </c>
      <c r="D33" s="125" t="s">
        <v>107</v>
      </c>
      <c r="E33" s="668"/>
      <c r="F33" s="668"/>
    </row>
    <row r="34" spans="1:6" ht="14.85" customHeight="1">
      <c r="A34" s="324" t="s">
        <v>72</v>
      </c>
      <c r="B34" s="263">
        <v>2369.5</v>
      </c>
      <c r="C34" s="264">
        <v>2263.4</v>
      </c>
      <c r="D34" s="264">
        <v>2083.6</v>
      </c>
      <c r="E34" s="668"/>
      <c r="F34" s="668"/>
    </row>
    <row r="35" spans="1:6" ht="14.85" customHeight="1">
      <c r="A35" s="88" t="s">
        <v>320</v>
      </c>
      <c r="B35" s="47">
        <v>1560.4</v>
      </c>
      <c r="C35" s="48">
        <v>1521.2</v>
      </c>
      <c r="D35" s="48">
        <v>1514.7</v>
      </c>
      <c r="E35" s="668"/>
      <c r="F35" s="668"/>
    </row>
    <row r="36" spans="1:6" ht="14.85" customHeight="1">
      <c r="A36" s="88" t="s">
        <v>321</v>
      </c>
      <c r="B36" s="47">
        <v>49.7</v>
      </c>
      <c r="C36" s="48">
        <v>42.3</v>
      </c>
      <c r="D36" s="48">
        <v>49.4</v>
      </c>
      <c r="E36" s="668"/>
      <c r="F36" s="668"/>
    </row>
    <row r="37" spans="1:6" ht="14.85" customHeight="1">
      <c r="A37" s="88" t="s">
        <v>66</v>
      </c>
      <c r="B37" s="47">
        <v>295.2</v>
      </c>
      <c r="C37" s="48">
        <v>300.10000000000002</v>
      </c>
      <c r="D37" s="48">
        <v>309.3</v>
      </c>
      <c r="E37" s="668"/>
      <c r="F37" s="668"/>
    </row>
    <row r="38" spans="1:6" ht="14.85" customHeight="1">
      <c r="A38" s="88" t="s">
        <v>68</v>
      </c>
      <c r="B38" s="47">
        <v>84.7</v>
      </c>
      <c r="C38" s="48">
        <v>87.4</v>
      </c>
      <c r="D38" s="48">
        <v>64.900000000000006</v>
      </c>
      <c r="E38" s="668"/>
      <c r="F38" s="668"/>
    </row>
    <row r="39" spans="1:6" ht="14.85" customHeight="1">
      <c r="A39" s="88" t="s">
        <v>322</v>
      </c>
      <c r="B39" s="47">
        <v>64.900000000000006</v>
      </c>
      <c r="C39" s="48">
        <v>60.7</v>
      </c>
      <c r="D39" s="48">
        <v>42.1</v>
      </c>
      <c r="E39" s="668"/>
      <c r="F39" s="668"/>
    </row>
    <row r="40" spans="1:6" ht="14.85" customHeight="1">
      <c r="A40" s="88" t="s">
        <v>67</v>
      </c>
      <c r="B40" s="47">
        <v>260.10000000000002</v>
      </c>
      <c r="C40" s="48">
        <v>241.6</v>
      </c>
      <c r="D40" s="48">
        <v>219.1</v>
      </c>
      <c r="E40" s="668"/>
      <c r="F40" s="668"/>
    </row>
    <row r="41" spans="1:6" ht="14.85" customHeight="1">
      <c r="A41" s="110" t="s">
        <v>323</v>
      </c>
      <c r="B41" s="165">
        <v>55.2</v>
      </c>
      <c r="C41" s="166">
        <v>66.599999999999994</v>
      </c>
      <c r="D41" s="166">
        <v>17.100000000000001</v>
      </c>
      <c r="E41" s="668"/>
      <c r="F41" s="668"/>
    </row>
    <row r="42" spans="1:6" ht="14.85" customHeight="1">
      <c r="A42" s="324" t="s">
        <v>324</v>
      </c>
      <c r="B42" s="263">
        <v>2370.1999999999998</v>
      </c>
      <c r="C42" s="264">
        <v>2319.9</v>
      </c>
      <c r="D42" s="264">
        <v>2216.6</v>
      </c>
      <c r="E42" s="668"/>
      <c r="F42" s="668"/>
    </row>
    <row r="43" spans="1:6" ht="14.85" customHeight="1">
      <c r="A43" s="88" t="s">
        <v>325</v>
      </c>
      <c r="B43" s="47">
        <v>72.5</v>
      </c>
      <c r="C43" s="48">
        <v>64.5</v>
      </c>
      <c r="D43" s="48">
        <v>125</v>
      </c>
      <c r="E43" s="668"/>
      <c r="F43" s="668"/>
    </row>
    <row r="44" spans="1:6" ht="14.85" customHeight="1">
      <c r="A44" s="88" t="s">
        <v>82</v>
      </c>
      <c r="B44" s="47">
        <v>4.4000000000000004</v>
      </c>
      <c r="C44" s="48">
        <v>5.2</v>
      </c>
      <c r="D44" s="48">
        <v>3.4</v>
      </c>
      <c r="E44" s="668"/>
      <c r="F44" s="668"/>
    </row>
    <row r="45" spans="1:6" ht="14.85" customHeight="1">
      <c r="A45" s="88" t="s">
        <v>326</v>
      </c>
      <c r="B45" s="47">
        <v>162</v>
      </c>
      <c r="C45" s="48">
        <v>177.2</v>
      </c>
      <c r="D45" s="48">
        <v>43.1</v>
      </c>
      <c r="E45" s="668"/>
      <c r="F45" s="668"/>
    </row>
    <row r="46" spans="1:6" ht="14.85" customHeight="1">
      <c r="A46" s="88" t="s">
        <v>327</v>
      </c>
      <c r="B46" s="47">
        <v>70.7</v>
      </c>
      <c r="C46" s="48">
        <v>61.8</v>
      </c>
      <c r="D46" s="48">
        <v>145.4</v>
      </c>
      <c r="E46" s="668"/>
      <c r="F46" s="668"/>
    </row>
    <row r="47" spans="1:6" ht="14.85" customHeight="1">
      <c r="A47" s="88" t="s">
        <v>328</v>
      </c>
      <c r="B47" s="47">
        <v>2.2999999999999998</v>
      </c>
      <c r="C47" s="48">
        <v>4.9000000000000004</v>
      </c>
      <c r="D47" s="48">
        <v>6.9</v>
      </c>
      <c r="E47" s="668"/>
      <c r="F47" s="668"/>
    </row>
    <row r="48" spans="1:6" ht="14.85" customHeight="1">
      <c r="A48" s="88" t="s">
        <v>322</v>
      </c>
      <c r="B48" s="47">
        <v>46</v>
      </c>
      <c r="C48" s="48">
        <v>27.6</v>
      </c>
      <c r="D48" s="48">
        <v>24.6</v>
      </c>
      <c r="E48" s="668"/>
      <c r="F48" s="668"/>
    </row>
    <row r="49" spans="1:16" ht="14.85" customHeight="1">
      <c r="A49" s="88" t="s">
        <v>67</v>
      </c>
      <c r="B49" s="47">
        <v>39.200000000000003</v>
      </c>
      <c r="C49" s="48">
        <v>35.200000000000003</v>
      </c>
      <c r="D49" s="48">
        <v>93.7</v>
      </c>
      <c r="E49" s="668"/>
      <c r="F49" s="668"/>
    </row>
    <row r="50" spans="1:16" ht="14.85" customHeight="1">
      <c r="A50" s="110" t="s">
        <v>329</v>
      </c>
      <c r="B50" s="165">
        <v>229.2</v>
      </c>
      <c r="C50" s="166">
        <v>284.7</v>
      </c>
      <c r="D50" s="166">
        <v>307.39999999999998</v>
      </c>
      <c r="E50" s="668"/>
      <c r="F50" s="668"/>
    </row>
    <row r="51" spans="1:16" ht="14.85" customHeight="1">
      <c r="A51" s="322" t="s">
        <v>330</v>
      </c>
      <c r="B51" s="263">
        <v>626.29999999999995</v>
      </c>
      <c r="C51" s="264">
        <v>661.1</v>
      </c>
      <c r="D51" s="264">
        <v>749.5</v>
      </c>
      <c r="E51" s="668"/>
      <c r="F51" s="668"/>
    </row>
    <row r="52" spans="1:16" ht="14.85" customHeight="1">
      <c r="A52" s="324" t="s">
        <v>331</v>
      </c>
      <c r="B52" s="326">
        <v>2996.5</v>
      </c>
      <c r="C52" s="327">
        <v>2981</v>
      </c>
      <c r="D52" s="327">
        <v>2966.1</v>
      </c>
      <c r="E52" s="668"/>
      <c r="F52" s="668"/>
    </row>
    <row r="53" spans="1:16" ht="14.85" customHeight="1">
      <c r="A53" s="277" t="s">
        <v>332</v>
      </c>
      <c r="B53" s="263">
        <v>5366</v>
      </c>
      <c r="C53" s="264">
        <v>5244.4</v>
      </c>
      <c r="D53" s="264">
        <v>5049.7</v>
      </c>
      <c r="E53" s="668"/>
      <c r="F53" s="668"/>
    </row>
    <row r="54" spans="1:16" ht="14.85" customHeight="1">
      <c r="A54" s="668"/>
      <c r="B54" s="668"/>
      <c r="C54" s="668"/>
      <c r="D54" s="668"/>
      <c r="E54" s="668"/>
      <c r="F54" s="668"/>
      <c r="G54" s="668"/>
      <c r="H54" s="668"/>
      <c r="I54" s="668"/>
      <c r="J54" s="668"/>
      <c r="K54" s="668"/>
      <c r="L54" s="668"/>
      <c r="M54" s="701"/>
      <c r="N54" s="668"/>
      <c r="O54" s="668"/>
      <c r="P54" s="668"/>
    </row>
    <row r="55" spans="1:16" ht="14.85" customHeight="1">
      <c r="A55" s="668"/>
      <c r="B55" s="668"/>
      <c r="C55" s="668"/>
      <c r="D55" s="668"/>
      <c r="E55" s="668"/>
      <c r="F55" s="668"/>
      <c r="G55" s="668"/>
      <c r="H55" s="668"/>
      <c r="I55" s="668"/>
      <c r="J55" s="668"/>
      <c r="K55" s="668"/>
      <c r="L55" s="668"/>
      <c r="M55" s="701"/>
      <c r="N55" s="668"/>
      <c r="O55" s="668"/>
      <c r="P55" s="668"/>
    </row>
    <row r="56" spans="1:16" ht="14.85" customHeight="1">
      <c r="A56" s="668"/>
      <c r="B56" s="668"/>
      <c r="C56" s="668"/>
      <c r="D56" s="668"/>
      <c r="E56" s="668"/>
      <c r="F56" s="668"/>
      <c r="G56" s="668"/>
      <c r="H56" s="668"/>
      <c r="I56" s="668"/>
      <c r="J56" s="668"/>
      <c r="K56" s="668"/>
      <c r="L56" s="668"/>
      <c r="M56" s="701"/>
      <c r="N56" s="668"/>
      <c r="O56" s="668"/>
      <c r="P56" s="668"/>
    </row>
    <row r="57" spans="1:16" ht="14.85" customHeight="1">
      <c r="A57" s="36" t="s">
        <v>102</v>
      </c>
      <c r="B57" s="668"/>
      <c r="C57" s="668"/>
      <c r="D57" s="668"/>
      <c r="E57" s="668"/>
      <c r="F57" s="668"/>
      <c r="G57" s="668"/>
      <c r="H57" s="706"/>
      <c r="I57" s="706"/>
      <c r="J57" s="706"/>
      <c r="K57" s="706"/>
      <c r="L57" s="706"/>
      <c r="M57" s="706"/>
      <c r="N57" s="706"/>
      <c r="O57" s="706"/>
      <c r="P57" s="706"/>
    </row>
    <row r="58" spans="1:16" ht="14.85" customHeight="1">
      <c r="A58" s="668"/>
      <c r="B58" s="668"/>
      <c r="C58" s="668"/>
      <c r="D58" s="668"/>
      <c r="E58" s="668"/>
      <c r="F58" s="668"/>
      <c r="G58" s="668"/>
      <c r="H58" s="668"/>
      <c r="I58" s="668"/>
      <c r="J58" s="668"/>
      <c r="K58" s="668"/>
      <c r="L58" s="668"/>
      <c r="M58" s="701"/>
      <c r="N58" s="668"/>
      <c r="O58" s="668"/>
      <c r="P58" s="668"/>
    </row>
    <row r="59" spans="1:16" ht="14.85" customHeight="1">
      <c r="A59" s="170"/>
      <c r="B59" s="187"/>
      <c r="C59" s="12"/>
      <c r="D59" s="668"/>
      <c r="E59" s="668"/>
      <c r="F59" s="668"/>
      <c r="G59" s="668"/>
      <c r="H59" s="668"/>
      <c r="I59" s="668"/>
      <c r="J59" s="668"/>
      <c r="K59" s="668"/>
      <c r="L59" s="668"/>
      <c r="M59" s="668"/>
      <c r="N59" s="668"/>
      <c r="O59" s="668"/>
      <c r="P59" s="668"/>
    </row>
    <row r="60" spans="1:16" ht="14.85" customHeight="1">
      <c r="A60" s="135"/>
      <c r="B60" s="187"/>
      <c r="C60" s="12"/>
      <c r="D60" s="668"/>
      <c r="E60" s="668"/>
      <c r="F60" s="668"/>
      <c r="G60" s="668"/>
      <c r="H60" s="668"/>
      <c r="I60" s="668"/>
      <c r="J60" s="668"/>
      <c r="K60" s="668"/>
      <c r="L60" s="668"/>
      <c r="M60" s="668"/>
      <c r="N60" s="668"/>
      <c r="O60" s="668"/>
      <c r="P60" s="668"/>
    </row>
    <row r="61" spans="1:16" ht="14.85" customHeight="1">
      <c r="A61" s="135"/>
      <c r="B61" s="187"/>
      <c r="C61" s="12"/>
      <c r="D61" s="668"/>
      <c r="E61" s="668"/>
      <c r="F61" s="668"/>
      <c r="G61" s="668"/>
      <c r="H61" s="668"/>
      <c r="I61" s="668"/>
      <c r="J61" s="668"/>
      <c r="K61" s="668"/>
      <c r="L61" s="668"/>
      <c r="M61" s="668"/>
      <c r="N61" s="668"/>
      <c r="O61" s="668"/>
      <c r="P61" s="668"/>
    </row>
    <row r="62" spans="1:16" ht="14.85" customHeight="1">
      <c r="A62" s="135"/>
      <c r="B62" s="187"/>
      <c r="C62" s="12"/>
      <c r="D62" s="668"/>
      <c r="E62" s="668"/>
      <c r="F62" s="668"/>
      <c r="G62" s="668"/>
      <c r="H62" s="668"/>
      <c r="I62" s="668"/>
      <c r="J62" s="668"/>
      <c r="K62" s="668"/>
      <c r="L62" s="668"/>
      <c r="M62" s="668"/>
      <c r="N62" s="668"/>
      <c r="O62" s="668"/>
      <c r="P62" s="668"/>
    </row>
    <row r="63" spans="1:16" ht="14.85" customHeight="1">
      <c r="A63" s="135"/>
      <c r="B63" s="187"/>
      <c r="C63" s="12"/>
      <c r="D63" s="668"/>
      <c r="E63" s="668"/>
      <c r="F63" s="668"/>
      <c r="G63" s="668"/>
      <c r="H63" s="668"/>
      <c r="I63" s="668"/>
      <c r="J63" s="668"/>
      <c r="K63" s="668"/>
      <c r="L63" s="668"/>
      <c r="M63" s="668"/>
      <c r="N63" s="668"/>
      <c r="O63" s="668"/>
      <c r="P63" s="668"/>
    </row>
    <row r="64" spans="1:16" ht="14.85" customHeight="1">
      <c r="A64" s="135"/>
      <c r="B64" s="187"/>
      <c r="C64" s="12"/>
      <c r="D64" s="668"/>
      <c r="E64" s="668"/>
      <c r="F64" s="668"/>
      <c r="G64" s="668"/>
      <c r="H64" s="668"/>
      <c r="I64" s="668"/>
      <c r="J64" s="668"/>
      <c r="K64" s="668"/>
      <c r="L64" s="668"/>
    </row>
    <row r="65" spans="1:12" ht="14.85" customHeight="1">
      <c r="A65" s="135"/>
      <c r="B65" s="187"/>
      <c r="C65" s="12"/>
      <c r="D65" s="668"/>
      <c r="E65" s="668"/>
      <c r="F65" s="668"/>
      <c r="G65" s="668"/>
      <c r="H65" s="668"/>
      <c r="I65" s="668"/>
      <c r="J65" s="668"/>
      <c r="K65" s="668"/>
      <c r="L65" s="668"/>
    </row>
    <row r="66" spans="1:12" ht="14.85" customHeight="1">
      <c r="A66" s="135"/>
      <c r="B66" s="187"/>
      <c r="C66" s="12"/>
      <c r="D66" s="668"/>
      <c r="E66" s="668"/>
      <c r="F66" s="668"/>
      <c r="G66" s="668"/>
      <c r="H66" s="668"/>
      <c r="I66" s="668"/>
      <c r="J66" s="668"/>
      <c r="K66" s="668"/>
      <c r="L66" s="668"/>
    </row>
    <row r="67" spans="1:12" ht="14.85" customHeight="1">
      <c r="A67" s="135"/>
      <c r="B67" s="187"/>
      <c r="C67" s="12"/>
      <c r="D67" s="668"/>
      <c r="E67" s="668"/>
      <c r="F67" s="668"/>
      <c r="G67" s="668"/>
      <c r="H67" s="668"/>
      <c r="I67" s="668"/>
      <c r="J67" s="668"/>
      <c r="K67" s="668"/>
      <c r="L67" s="668"/>
    </row>
    <row r="68" spans="1:12" ht="14.85" customHeight="1">
      <c r="A68" s="135"/>
      <c r="B68" s="12"/>
      <c r="C68" s="12"/>
      <c r="D68" s="668"/>
      <c r="E68" s="668"/>
      <c r="F68" s="668"/>
      <c r="G68" s="668"/>
      <c r="H68" s="668"/>
      <c r="I68" s="668"/>
      <c r="J68" s="668"/>
      <c r="K68" s="668"/>
      <c r="L68" s="668"/>
    </row>
    <row r="69" spans="1:12" ht="14.85" customHeight="1">
      <c r="A69" s="135"/>
      <c r="B69" s="12"/>
      <c r="C69" s="12"/>
      <c r="D69" s="668"/>
      <c r="E69" s="668"/>
      <c r="F69" s="668"/>
      <c r="G69" s="668"/>
      <c r="H69" s="668"/>
      <c r="I69" s="668"/>
      <c r="J69" s="668"/>
      <c r="K69" s="668"/>
      <c r="L69" s="668"/>
    </row>
    <row r="70" spans="1:12" ht="14.85" customHeight="1">
      <c r="A70" s="668"/>
      <c r="B70" s="668"/>
      <c r="C70" s="668"/>
      <c r="D70" s="668"/>
      <c r="E70" s="668"/>
      <c r="F70" s="668"/>
      <c r="G70" s="668"/>
      <c r="H70" s="668"/>
      <c r="I70" s="668"/>
      <c r="J70" s="668"/>
      <c r="K70" s="668"/>
      <c r="L70" s="668"/>
    </row>
    <row r="71" spans="1:12" ht="14.85" customHeight="1">
      <c r="A71" s="668"/>
      <c r="B71" s="668"/>
      <c r="C71" s="668"/>
      <c r="D71" s="668"/>
      <c r="E71" s="668"/>
      <c r="F71" s="668"/>
      <c r="G71" s="668"/>
      <c r="H71" s="668"/>
      <c r="I71" s="668"/>
      <c r="J71" s="668"/>
      <c r="K71" s="668"/>
      <c r="L71" s="668"/>
    </row>
    <row r="72" spans="1:12" ht="14.85" customHeight="1">
      <c r="A72" s="668"/>
      <c r="B72" s="668"/>
      <c r="C72" s="668"/>
      <c r="D72" s="668"/>
      <c r="E72" s="668"/>
      <c r="F72" s="668"/>
      <c r="G72" s="668"/>
      <c r="H72" s="668"/>
      <c r="I72" s="668"/>
      <c r="J72" s="668"/>
      <c r="K72" s="668"/>
      <c r="L72" s="668"/>
    </row>
    <row r="73" spans="1:12" ht="14.85" customHeight="1">
      <c r="A73" s="668"/>
      <c r="B73" s="668"/>
      <c r="C73" s="668"/>
      <c r="D73" s="668"/>
      <c r="E73" s="668"/>
      <c r="F73" s="668"/>
      <c r="G73" s="668"/>
      <c r="H73" s="668"/>
      <c r="I73" s="668"/>
      <c r="J73" s="668"/>
      <c r="K73" s="668"/>
      <c r="L73" s="668"/>
    </row>
    <row r="74" spans="1:12" ht="14.85" customHeight="1">
      <c r="A74" s="668"/>
      <c r="B74" s="668"/>
      <c r="C74" s="668"/>
      <c r="D74" s="668"/>
      <c r="E74" s="668"/>
      <c r="F74" s="668"/>
      <c r="G74" s="668"/>
      <c r="H74" s="668"/>
      <c r="I74" s="668"/>
      <c r="J74" s="668"/>
      <c r="K74" s="668"/>
      <c r="L74" s="668"/>
    </row>
    <row r="75" spans="1:12" ht="14.85" customHeight="1">
      <c r="A75" s="668"/>
      <c r="B75" s="668"/>
      <c r="C75" s="668"/>
      <c r="D75" s="668"/>
      <c r="E75" s="668"/>
      <c r="F75" s="668"/>
      <c r="G75" s="668"/>
      <c r="H75" s="668"/>
      <c r="I75" s="668"/>
      <c r="J75" s="668"/>
      <c r="K75" s="668"/>
      <c r="L75" s="668"/>
    </row>
    <row r="76" spans="1:12" ht="14.85" customHeight="1">
      <c r="A76" s="668"/>
      <c r="B76" s="668"/>
      <c r="C76" s="668"/>
      <c r="D76" s="668"/>
      <c r="E76" s="668"/>
      <c r="F76" s="668"/>
      <c r="G76" s="668"/>
      <c r="H76" s="668"/>
      <c r="I76" s="668"/>
      <c r="J76" s="668"/>
      <c r="K76" s="668"/>
      <c r="L76" s="668"/>
    </row>
    <row r="77" spans="1:12" ht="14.85" customHeight="1">
      <c r="A77" s="668"/>
      <c r="B77" s="668"/>
      <c r="C77" s="668"/>
      <c r="D77" s="668"/>
      <c r="E77" s="668"/>
      <c r="F77" s="668"/>
      <c r="G77" s="668"/>
      <c r="H77" s="668"/>
      <c r="I77" s="668"/>
      <c r="J77" s="668"/>
      <c r="K77" s="668"/>
      <c r="L77" s="668"/>
    </row>
    <row r="78" spans="1:12" ht="14.85" customHeight="1">
      <c r="A78" s="668"/>
      <c r="B78" s="668"/>
      <c r="C78" s="668"/>
      <c r="D78" s="668"/>
      <c r="E78" s="668"/>
      <c r="F78" s="668"/>
      <c r="G78" s="668"/>
      <c r="H78" s="668"/>
      <c r="I78" s="668"/>
      <c r="J78" s="668"/>
      <c r="K78" s="668"/>
      <c r="L78" s="668"/>
    </row>
    <row r="79" spans="1:12" ht="14.85" customHeight="1">
      <c r="A79" s="668"/>
      <c r="B79" s="668"/>
      <c r="C79" s="668"/>
      <c r="D79" s="668"/>
      <c r="E79" s="668"/>
      <c r="F79" s="668"/>
      <c r="G79" s="668"/>
      <c r="H79" s="668"/>
      <c r="I79" s="668"/>
      <c r="J79" s="668"/>
      <c r="K79" s="668"/>
      <c r="L79" s="668"/>
    </row>
    <row r="80" spans="1:12" ht="14.85" customHeight="1">
      <c r="D80" s="668"/>
      <c r="E80" s="668"/>
      <c r="F80" s="668"/>
      <c r="G80" s="668"/>
      <c r="H80" s="668"/>
      <c r="I80" s="668"/>
      <c r="J80" s="668"/>
      <c r="K80" s="668"/>
      <c r="L80" s="668"/>
    </row>
    <row r="81" spans="4:12" ht="14.85" customHeight="1">
      <c r="D81" s="668"/>
      <c r="E81" s="668"/>
      <c r="F81" s="668"/>
      <c r="G81" s="668"/>
      <c r="H81" s="668"/>
      <c r="I81" s="668"/>
      <c r="J81" s="668"/>
      <c r="K81" s="668"/>
      <c r="L81" s="668"/>
    </row>
    <row r="82" spans="4:12" ht="14.85" customHeight="1">
      <c r="D82" s="668"/>
      <c r="E82" s="668"/>
      <c r="F82" s="668"/>
      <c r="G82" s="668"/>
      <c r="H82" s="668"/>
      <c r="I82" s="668"/>
      <c r="J82" s="668"/>
      <c r="K82" s="668"/>
      <c r="L82" s="668"/>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C5A7C-D037-4D51-9A76-32BF0880635C}">
  <dimension ref="A1:T51"/>
  <sheetViews>
    <sheetView zoomScaleNormal="100" workbookViewId="0"/>
  </sheetViews>
  <sheetFormatPr defaultColWidth="9.109375" defaultRowHeight="14.85" customHeight="1"/>
  <cols>
    <col min="1" max="1" width="60.6640625" style="17" customWidth="1"/>
    <col min="2" max="5" width="13.33203125" style="4" customWidth="1"/>
    <col min="6" max="6" width="9.109375" style="4" bestFit="1"/>
    <col min="7" max="8" width="11" style="4" bestFit="1" customWidth="1"/>
    <col min="9" max="9" width="12.44140625" style="4" customWidth="1"/>
    <col min="10" max="10" width="10.88671875" style="4" bestFit="1" customWidth="1"/>
    <col min="11" max="16384" width="9.109375" style="4"/>
  </cols>
  <sheetData>
    <row r="1" spans="1:20" ht="39.9" customHeight="1">
      <c r="A1" s="73" t="s">
        <v>11</v>
      </c>
      <c r="B1" s="81"/>
      <c r="C1" s="73"/>
      <c r="D1" s="668"/>
      <c r="E1" s="668"/>
      <c r="F1" s="668"/>
      <c r="G1" s="668"/>
      <c r="H1" s="668"/>
    </row>
    <row r="2" spans="1:20" ht="39.9" customHeight="1" thickBot="1">
      <c r="A2" s="1118" t="s">
        <v>717</v>
      </c>
      <c r="B2" s="1118"/>
      <c r="C2" s="999"/>
      <c r="D2" s="999"/>
      <c r="E2" s="999"/>
      <c r="F2" s="668"/>
      <c r="G2" s="668"/>
      <c r="H2" s="668"/>
    </row>
    <row r="3" spans="1:20" ht="14.85" customHeight="1">
      <c r="A3" s="668"/>
      <c r="B3" s="668"/>
      <c r="C3" s="668"/>
      <c r="D3" s="668"/>
      <c r="E3" s="668"/>
      <c r="F3" s="668"/>
      <c r="G3" s="668"/>
      <c r="H3" s="668"/>
      <c r="I3" s="668"/>
      <c r="J3" s="668"/>
      <c r="K3" s="668"/>
      <c r="L3" s="668"/>
      <c r="M3" s="668"/>
      <c r="N3" s="668"/>
      <c r="O3" s="668"/>
      <c r="P3" s="668"/>
      <c r="Q3" s="668"/>
      <c r="R3" s="668"/>
      <c r="S3" s="668"/>
      <c r="T3" s="668"/>
    </row>
    <row r="4" spans="1:20" ht="13.2">
      <c r="A4" s="321" t="s">
        <v>333</v>
      </c>
      <c r="B4" s="132"/>
      <c r="C4" s="132"/>
      <c r="D4" s="668"/>
      <c r="E4" s="668"/>
      <c r="F4" s="668"/>
      <c r="G4" s="668"/>
      <c r="H4" s="668"/>
      <c r="I4" s="668"/>
      <c r="J4" s="668"/>
      <c r="K4" s="668"/>
      <c r="L4" s="668"/>
      <c r="M4" s="668"/>
      <c r="N4" s="668"/>
      <c r="O4" s="668"/>
      <c r="P4" s="668"/>
      <c r="Q4" s="668"/>
      <c r="R4" s="668"/>
      <c r="S4" s="668"/>
      <c r="T4" s="668"/>
    </row>
    <row r="5" spans="1:20" ht="14.85" customHeight="1">
      <c r="A5" s="257"/>
      <c r="B5" s="257" t="s">
        <v>540</v>
      </c>
      <c r="C5" s="325" t="s">
        <v>541</v>
      </c>
      <c r="D5" s="1031" t="s">
        <v>455</v>
      </c>
      <c r="E5" s="325" t="s">
        <v>162</v>
      </c>
      <c r="F5" s="668"/>
      <c r="G5" s="668"/>
      <c r="H5" s="668"/>
      <c r="I5" s="668"/>
      <c r="J5" s="668"/>
      <c r="K5" s="668"/>
      <c r="L5" s="668"/>
      <c r="M5" s="668"/>
      <c r="N5" s="668"/>
      <c r="O5" s="668"/>
      <c r="P5" s="668"/>
      <c r="Q5" s="668"/>
      <c r="R5" s="668"/>
      <c r="S5" s="668"/>
      <c r="T5" s="668"/>
    </row>
    <row r="6" spans="1:20" ht="14.85" customHeight="1">
      <c r="A6" s="111" t="s">
        <v>334</v>
      </c>
      <c r="B6" s="47">
        <v>1088.5999999999999</v>
      </c>
      <c r="C6" s="48">
        <v>1367.8</v>
      </c>
      <c r="D6" s="47">
        <v>437.9</v>
      </c>
      <c r="E6" s="48">
        <v>440.7</v>
      </c>
      <c r="F6" s="668"/>
      <c r="G6" s="668"/>
      <c r="H6" s="668"/>
      <c r="I6" s="668"/>
      <c r="J6" s="668"/>
      <c r="K6" s="668"/>
      <c r="L6" s="668"/>
      <c r="M6" s="668"/>
      <c r="N6" s="668"/>
      <c r="O6" s="668"/>
      <c r="P6" s="668"/>
      <c r="Q6" s="668"/>
      <c r="R6" s="668"/>
      <c r="S6" s="668"/>
      <c r="T6" s="668"/>
    </row>
    <row r="7" spans="1:20" ht="14.85" customHeight="1">
      <c r="A7" s="88" t="s">
        <v>335</v>
      </c>
      <c r="B7" s="47">
        <v>3.7</v>
      </c>
      <c r="C7" s="48">
        <v>2.6</v>
      </c>
      <c r="D7" s="47">
        <v>0.9</v>
      </c>
      <c r="E7" s="48">
        <v>1.4</v>
      </c>
      <c r="F7" s="668"/>
      <c r="G7" s="668"/>
      <c r="H7" s="668"/>
      <c r="I7" s="668"/>
      <c r="J7" s="668"/>
      <c r="K7" s="668"/>
      <c r="L7" s="668"/>
      <c r="M7" s="668"/>
      <c r="N7" s="668"/>
      <c r="O7" s="668"/>
      <c r="P7" s="668"/>
      <c r="Q7" s="668"/>
      <c r="R7" s="668"/>
      <c r="S7" s="668"/>
      <c r="T7" s="668"/>
    </row>
    <row r="8" spans="1:20" ht="14.85" customHeight="1">
      <c r="A8" s="74" t="s">
        <v>16</v>
      </c>
      <c r="B8" s="60">
        <v>1092.3</v>
      </c>
      <c r="C8" s="61">
        <v>1370.4</v>
      </c>
      <c r="D8" s="60">
        <v>438.8</v>
      </c>
      <c r="E8" s="61">
        <v>442.1</v>
      </c>
      <c r="F8" s="668"/>
      <c r="G8" s="668"/>
      <c r="H8" s="668"/>
      <c r="I8" s="668"/>
      <c r="J8" s="668"/>
      <c r="K8" s="668"/>
      <c r="L8" s="668"/>
      <c r="M8" s="668"/>
      <c r="N8" s="668"/>
      <c r="O8" s="668"/>
      <c r="P8" s="668"/>
      <c r="Q8" s="668"/>
      <c r="R8" s="668"/>
      <c r="S8" s="668"/>
      <c r="T8" s="668"/>
    </row>
    <row r="9" spans="1:20" ht="14.85" customHeight="1">
      <c r="A9" s="88" t="s">
        <v>719</v>
      </c>
      <c r="B9" s="47">
        <v>-646.1</v>
      </c>
      <c r="C9" s="48">
        <v>-1003</v>
      </c>
      <c r="D9" s="47">
        <v>-253</v>
      </c>
      <c r="E9" s="48">
        <v>-325.2</v>
      </c>
      <c r="F9" s="668"/>
      <c r="G9" s="668"/>
      <c r="H9" s="668"/>
      <c r="I9" s="668"/>
      <c r="J9" s="668"/>
      <c r="K9" s="668"/>
      <c r="L9" s="668"/>
      <c r="M9" s="668"/>
      <c r="N9" s="668"/>
      <c r="O9" s="668"/>
      <c r="P9" s="668"/>
      <c r="Q9" s="668"/>
      <c r="R9" s="668"/>
      <c r="S9" s="668"/>
      <c r="T9" s="668"/>
    </row>
    <row r="10" spans="1:20" ht="14.85" customHeight="1">
      <c r="A10" s="88" t="s">
        <v>108</v>
      </c>
      <c r="B10" s="47">
        <v>-79.8</v>
      </c>
      <c r="C10" s="48">
        <v>-64.8</v>
      </c>
      <c r="D10" s="47">
        <v>-41.6</v>
      </c>
      <c r="E10" s="48">
        <v>-34.5</v>
      </c>
      <c r="F10" s="668"/>
      <c r="G10" s="668"/>
      <c r="H10" s="668"/>
      <c r="I10" s="668"/>
      <c r="J10" s="668"/>
      <c r="K10" s="668"/>
      <c r="L10" s="668"/>
      <c r="M10" s="668"/>
      <c r="N10" s="668"/>
      <c r="O10" s="668"/>
      <c r="P10" s="668"/>
      <c r="Q10" s="668"/>
      <c r="R10" s="668"/>
      <c r="S10" s="668"/>
      <c r="T10" s="668"/>
    </row>
    <row r="11" spans="1:20" ht="14.85" customHeight="1">
      <c r="A11" s="88" t="s">
        <v>109</v>
      </c>
      <c r="B11" s="47">
        <v>-30.8</v>
      </c>
      <c r="C11" s="48">
        <v>-21.1</v>
      </c>
      <c r="D11" s="47">
        <v>-16.8</v>
      </c>
      <c r="E11" s="48">
        <v>-12.6</v>
      </c>
      <c r="F11" s="668"/>
      <c r="G11" s="668"/>
      <c r="H11" s="668"/>
      <c r="I11" s="668"/>
      <c r="J11" s="668"/>
      <c r="K11" s="668"/>
      <c r="L11" s="668"/>
      <c r="M11" s="668"/>
      <c r="N11" s="668"/>
      <c r="O11" s="668"/>
      <c r="P11" s="668"/>
      <c r="Q11" s="668"/>
      <c r="R11" s="668"/>
      <c r="S11" s="668"/>
      <c r="T11" s="668"/>
    </row>
    <row r="12" spans="1:20" ht="14.85" customHeight="1">
      <c r="A12" s="110" t="s">
        <v>110</v>
      </c>
      <c r="B12" s="228">
        <v>-41.4</v>
      </c>
      <c r="C12" s="125">
        <v>-41.6</v>
      </c>
      <c r="D12" s="228">
        <v>-22.1</v>
      </c>
      <c r="E12" s="125">
        <v>-25.2</v>
      </c>
      <c r="F12" s="668"/>
      <c r="G12" s="668"/>
      <c r="H12" s="668"/>
      <c r="I12" s="668"/>
      <c r="J12" s="668"/>
      <c r="K12" s="668"/>
      <c r="L12" s="668"/>
      <c r="M12" s="668"/>
      <c r="N12" s="668"/>
      <c r="O12" s="668"/>
      <c r="P12" s="668"/>
      <c r="Q12" s="668"/>
      <c r="R12" s="668"/>
      <c r="S12" s="668"/>
      <c r="T12" s="668"/>
    </row>
    <row r="13" spans="1:20" ht="14.85" customHeight="1">
      <c r="A13" s="828" t="s">
        <v>336</v>
      </c>
      <c r="B13" s="682">
        <v>-798.1</v>
      </c>
      <c r="C13" s="683">
        <v>-1130.5</v>
      </c>
      <c r="D13" s="682">
        <v>-333.5</v>
      </c>
      <c r="E13" s="683">
        <v>-397.5</v>
      </c>
      <c r="F13" s="668"/>
      <c r="G13" s="668"/>
      <c r="H13" s="668"/>
      <c r="I13" s="668"/>
      <c r="J13" s="668"/>
      <c r="K13" s="668"/>
      <c r="L13" s="668"/>
      <c r="M13" s="668"/>
      <c r="N13" s="668"/>
      <c r="O13" s="668"/>
      <c r="P13" s="668"/>
      <c r="Q13" s="668"/>
      <c r="R13" s="668"/>
      <c r="S13" s="668"/>
      <c r="T13" s="668"/>
    </row>
    <row r="14" spans="1:20" ht="14.85" customHeight="1">
      <c r="A14" s="828" t="s">
        <v>337</v>
      </c>
      <c r="B14" s="682">
        <v>294.2</v>
      </c>
      <c r="C14" s="683">
        <v>239.9</v>
      </c>
      <c r="D14" s="682">
        <v>105.3</v>
      </c>
      <c r="E14" s="683">
        <v>44.6</v>
      </c>
      <c r="F14" s="668"/>
      <c r="G14" s="668"/>
      <c r="H14" s="668"/>
      <c r="I14" s="668"/>
      <c r="J14" s="668"/>
      <c r="K14" s="668"/>
      <c r="L14" s="668"/>
      <c r="M14" s="668"/>
      <c r="N14" s="668"/>
      <c r="O14" s="668"/>
      <c r="P14" s="668"/>
      <c r="Q14" s="668"/>
      <c r="R14" s="668"/>
      <c r="S14" s="668"/>
      <c r="T14" s="668"/>
    </row>
    <row r="15" spans="1:20" ht="14.85" customHeight="1">
      <c r="A15" s="111" t="s">
        <v>338</v>
      </c>
      <c r="B15" s="47">
        <v>-85.4</v>
      </c>
      <c r="C15" s="48">
        <v>-73.400000000000006</v>
      </c>
      <c r="D15" s="47">
        <v>-44.5</v>
      </c>
      <c r="E15" s="48">
        <v>-35.9</v>
      </c>
      <c r="F15" s="668"/>
      <c r="G15" s="668"/>
      <c r="H15" s="668"/>
      <c r="I15" s="668"/>
      <c r="J15" s="668"/>
      <c r="K15" s="668"/>
      <c r="L15" s="668"/>
      <c r="M15" s="668"/>
      <c r="N15" s="668"/>
      <c r="O15" s="668"/>
      <c r="P15" s="668"/>
      <c r="Q15" s="668"/>
      <c r="R15" s="668"/>
      <c r="S15" s="668"/>
      <c r="T15" s="668"/>
    </row>
    <row r="16" spans="1:20" ht="26.4">
      <c r="A16" s="110" t="s">
        <v>339</v>
      </c>
      <c r="B16" s="228">
        <v>-0.9</v>
      </c>
      <c r="C16" s="125">
        <v>-1.7</v>
      </c>
      <c r="D16" s="228">
        <v>-0.4</v>
      </c>
      <c r="E16" s="125">
        <v>-0.5</v>
      </c>
      <c r="F16" s="668"/>
      <c r="G16" s="668"/>
      <c r="H16" s="668"/>
      <c r="I16" s="668"/>
      <c r="J16" s="668"/>
      <c r="K16" s="668"/>
      <c r="L16" s="668"/>
      <c r="M16" s="668"/>
      <c r="N16" s="668"/>
      <c r="O16" s="668"/>
      <c r="P16" s="668"/>
      <c r="Q16" s="668"/>
      <c r="R16" s="668"/>
      <c r="S16" s="668"/>
      <c r="T16" s="668"/>
    </row>
    <row r="17" spans="1:20" ht="14.85" customHeight="1">
      <c r="A17" s="825" t="s">
        <v>340</v>
      </c>
      <c r="B17" s="826">
        <v>207.9</v>
      </c>
      <c r="C17" s="827">
        <v>164.8</v>
      </c>
      <c r="D17" s="826">
        <v>60.4</v>
      </c>
      <c r="E17" s="827">
        <v>8.1999999999999993</v>
      </c>
      <c r="F17" s="668"/>
      <c r="G17" s="668"/>
      <c r="H17" s="668"/>
      <c r="I17" s="668"/>
      <c r="J17" s="668"/>
      <c r="K17" s="668"/>
      <c r="L17" s="668"/>
      <c r="M17" s="668"/>
      <c r="N17" s="668"/>
      <c r="O17" s="668"/>
      <c r="P17" s="668"/>
      <c r="Q17" s="668"/>
      <c r="R17" s="668"/>
      <c r="S17" s="668"/>
      <c r="T17" s="668"/>
    </row>
    <row r="18" spans="1:20" ht="14.85" customHeight="1">
      <c r="A18" s="111" t="s">
        <v>341</v>
      </c>
      <c r="B18" s="47">
        <v>11.1</v>
      </c>
      <c r="C18" s="48">
        <v>28.2</v>
      </c>
      <c r="D18" s="47">
        <v>4.5</v>
      </c>
      <c r="E18" s="48">
        <v>25.6</v>
      </c>
      <c r="F18" s="668"/>
      <c r="G18" s="668"/>
      <c r="H18" s="668"/>
      <c r="I18" s="668"/>
      <c r="J18" s="668"/>
      <c r="K18" s="668"/>
      <c r="L18" s="668"/>
      <c r="M18" s="668"/>
      <c r="N18" s="668"/>
      <c r="O18" s="668"/>
      <c r="P18" s="668"/>
      <c r="Q18" s="668"/>
      <c r="R18" s="668"/>
      <c r="S18" s="668"/>
      <c r="T18" s="668"/>
    </row>
    <row r="19" spans="1:20" ht="14.85" customHeight="1">
      <c r="A19" s="88" t="s">
        <v>342</v>
      </c>
      <c r="B19" s="47">
        <v>-28</v>
      </c>
      <c r="C19" s="48">
        <v>-19.100000000000001</v>
      </c>
      <c r="D19" s="47">
        <v>-13.2</v>
      </c>
      <c r="E19" s="48">
        <v>-7.8</v>
      </c>
      <c r="F19" s="668"/>
      <c r="G19" s="668"/>
      <c r="H19" s="668"/>
      <c r="I19" s="668"/>
      <c r="J19" s="668"/>
      <c r="K19" s="668"/>
      <c r="L19" s="668"/>
      <c r="M19" s="668"/>
      <c r="N19" s="668"/>
      <c r="O19" s="668"/>
      <c r="P19" s="668"/>
      <c r="Q19" s="668"/>
      <c r="R19" s="668"/>
      <c r="S19" s="668"/>
      <c r="T19" s="668"/>
    </row>
    <row r="20" spans="1:20" ht="14.85" customHeight="1">
      <c r="A20" s="829" t="s">
        <v>25</v>
      </c>
      <c r="B20" s="60">
        <v>-16.899999999999999</v>
      </c>
      <c r="C20" s="732">
        <v>9.1</v>
      </c>
      <c r="D20" s="60">
        <v>-8.6999999999999993</v>
      </c>
      <c r="E20" s="732">
        <v>17.8</v>
      </c>
      <c r="F20" s="668"/>
      <c r="G20" s="668"/>
      <c r="H20" s="668"/>
      <c r="I20" s="668"/>
      <c r="J20" s="668"/>
      <c r="K20" s="668"/>
      <c r="L20" s="668"/>
      <c r="M20" s="668"/>
      <c r="N20" s="668"/>
      <c r="O20" s="668"/>
      <c r="P20" s="668"/>
      <c r="Q20" s="668"/>
      <c r="R20" s="668"/>
      <c r="S20" s="668"/>
      <c r="T20" s="668"/>
    </row>
    <row r="21" spans="1:20" ht="14.85" customHeight="1">
      <c r="A21" s="830" t="s">
        <v>343</v>
      </c>
      <c r="B21" s="60">
        <v>191</v>
      </c>
      <c r="C21" s="732">
        <v>173.9</v>
      </c>
      <c r="D21" s="60">
        <v>51.7</v>
      </c>
      <c r="E21" s="732">
        <v>26</v>
      </c>
      <c r="F21" s="668"/>
      <c r="G21" s="668"/>
      <c r="H21" s="668"/>
      <c r="I21" s="668"/>
      <c r="J21" s="668"/>
      <c r="K21" s="668"/>
      <c r="L21" s="668"/>
      <c r="M21" s="668"/>
      <c r="N21" s="668"/>
      <c r="O21" s="668"/>
      <c r="P21" s="668"/>
      <c r="Q21" s="668"/>
      <c r="R21" s="668"/>
      <c r="S21" s="668"/>
      <c r="T21" s="668"/>
    </row>
    <row r="22" spans="1:20" ht="14.85" customHeight="1">
      <c r="A22" s="831" t="s">
        <v>26</v>
      </c>
      <c r="B22" s="47">
        <v>-22.6</v>
      </c>
      <c r="C22" s="741">
        <v>-18.100000000000001</v>
      </c>
      <c r="D22" s="47">
        <v>-2</v>
      </c>
      <c r="E22" s="741">
        <v>2.6</v>
      </c>
      <c r="F22" s="668"/>
      <c r="G22" s="668"/>
      <c r="H22" s="668"/>
      <c r="I22" s="668"/>
      <c r="J22" s="668"/>
      <c r="K22" s="668"/>
      <c r="L22" s="668"/>
      <c r="M22" s="668"/>
      <c r="N22" s="668"/>
      <c r="O22" s="668"/>
      <c r="P22" s="668"/>
      <c r="Q22" s="668"/>
      <c r="R22" s="668"/>
      <c r="S22" s="668"/>
      <c r="T22" s="668"/>
    </row>
    <row r="23" spans="1:20" ht="14.85" customHeight="1">
      <c r="A23" s="328" t="s">
        <v>614</v>
      </c>
      <c r="B23" s="263">
        <v>168.4</v>
      </c>
      <c r="C23" s="264">
        <v>155.80000000000001</v>
      </c>
      <c r="D23" s="263">
        <v>49.7</v>
      </c>
      <c r="E23" s="264">
        <v>28.6</v>
      </c>
      <c r="F23" s="668"/>
      <c r="G23" s="668"/>
      <c r="H23" s="668"/>
      <c r="I23" s="668"/>
      <c r="J23" s="668"/>
      <c r="K23" s="668"/>
      <c r="L23" s="668"/>
      <c r="M23" s="668"/>
      <c r="N23" s="668"/>
      <c r="O23" s="668"/>
      <c r="P23" s="668"/>
      <c r="Q23" s="668"/>
      <c r="R23" s="668"/>
      <c r="S23" s="668"/>
      <c r="T23" s="668"/>
    </row>
    <row r="24" spans="1:20" ht="14.85" customHeight="1">
      <c r="A24" s="65" t="s">
        <v>344</v>
      </c>
      <c r="B24" s="47"/>
      <c r="C24" s="48"/>
      <c r="D24" s="47"/>
      <c r="E24" s="48"/>
      <c r="F24" s="668"/>
      <c r="G24" s="668"/>
      <c r="H24" s="668"/>
      <c r="I24" s="668"/>
      <c r="J24" s="668"/>
      <c r="K24" s="668"/>
      <c r="L24" s="668"/>
      <c r="M24" s="668"/>
      <c r="N24" s="668"/>
      <c r="O24" s="668"/>
      <c r="P24" s="668"/>
      <c r="Q24" s="668"/>
      <c r="R24" s="668"/>
      <c r="S24" s="668"/>
      <c r="T24" s="668"/>
    </row>
    <row r="25" spans="1:20" ht="14.85" customHeight="1">
      <c r="A25" s="88" t="s">
        <v>345</v>
      </c>
      <c r="B25" s="47">
        <v>168.4</v>
      </c>
      <c r="C25" s="48">
        <v>155.80000000000001</v>
      </c>
      <c r="D25" s="47">
        <v>49.7</v>
      </c>
      <c r="E25" s="48">
        <v>28.6</v>
      </c>
      <c r="F25" s="668"/>
      <c r="G25" s="668"/>
      <c r="H25" s="668"/>
      <c r="I25" s="668"/>
      <c r="J25" s="668"/>
      <c r="K25" s="668"/>
      <c r="L25" s="668"/>
      <c r="M25" s="668"/>
      <c r="N25" s="668"/>
      <c r="O25" s="668"/>
      <c r="P25" s="668"/>
      <c r="Q25" s="668"/>
      <c r="R25" s="668"/>
      <c r="S25" s="668"/>
      <c r="T25" s="668"/>
    </row>
    <row r="26" spans="1:20" ht="14.85" customHeight="1">
      <c r="A26" s="88" t="s">
        <v>346</v>
      </c>
      <c r="B26" s="47" t="s">
        <v>107</v>
      </c>
      <c r="C26" s="48" t="s">
        <v>107</v>
      </c>
      <c r="D26" s="47" t="s">
        <v>107</v>
      </c>
      <c r="E26" s="48" t="s">
        <v>107</v>
      </c>
      <c r="F26" s="668"/>
      <c r="G26" s="668"/>
      <c r="H26" s="668"/>
      <c r="I26" s="668"/>
      <c r="J26" s="668"/>
      <c r="K26" s="668"/>
      <c r="L26" s="668"/>
      <c r="M26" s="668"/>
      <c r="N26" s="668"/>
      <c r="O26" s="668"/>
      <c r="P26" s="668"/>
      <c r="Q26" s="668"/>
      <c r="R26" s="668"/>
      <c r="S26" s="668"/>
      <c r="T26" s="668"/>
    </row>
    <row r="27" spans="1:20" ht="14.85" customHeight="1">
      <c r="A27" s="88"/>
      <c r="B27" s="47"/>
      <c r="C27" s="48"/>
      <c r="D27" s="47"/>
      <c r="E27" s="48"/>
      <c r="F27" s="668"/>
      <c r="G27" s="668"/>
      <c r="H27" s="668"/>
      <c r="I27" s="668"/>
      <c r="J27" s="668"/>
      <c r="K27" s="668"/>
      <c r="L27" s="668"/>
      <c r="M27" s="668"/>
      <c r="N27" s="668"/>
      <c r="O27" s="668"/>
      <c r="P27" s="668"/>
      <c r="Q27" s="668"/>
      <c r="R27" s="668"/>
      <c r="S27" s="668"/>
      <c r="T27" s="668"/>
    </row>
    <row r="28" spans="1:20" ht="13.2">
      <c r="A28" s="958" t="s">
        <v>347</v>
      </c>
      <c r="B28" s="136">
        <v>2.33</v>
      </c>
      <c r="C28" s="137">
        <v>2.15</v>
      </c>
      <c r="D28" s="136">
        <v>0.69</v>
      </c>
      <c r="E28" s="137">
        <v>0.4</v>
      </c>
      <c r="F28" s="668"/>
      <c r="G28" s="668"/>
      <c r="H28" s="668"/>
      <c r="I28" s="668"/>
      <c r="J28" s="668"/>
      <c r="K28" s="668"/>
      <c r="L28" s="668"/>
      <c r="M28" s="668"/>
      <c r="N28" s="668"/>
      <c r="O28" s="668"/>
      <c r="P28" s="668"/>
      <c r="Q28" s="668"/>
      <c r="R28" s="668"/>
      <c r="S28" s="668"/>
      <c r="T28" s="668"/>
    </row>
    <row r="29" spans="1:20" ht="13.2">
      <c r="A29" s="958" t="s">
        <v>348</v>
      </c>
      <c r="B29" s="133">
        <v>72388960</v>
      </c>
      <c r="C29" s="134">
        <v>72388960</v>
      </c>
      <c r="D29" s="133">
        <v>72388960</v>
      </c>
      <c r="E29" s="134">
        <v>72388960</v>
      </c>
      <c r="F29" s="668"/>
      <c r="G29" s="668"/>
      <c r="H29" s="668"/>
      <c r="I29" s="668"/>
      <c r="J29" s="668"/>
      <c r="K29" s="668"/>
      <c r="L29" s="668"/>
      <c r="M29" s="668"/>
      <c r="N29" s="668"/>
      <c r="O29" s="668"/>
      <c r="P29" s="668"/>
      <c r="Q29" s="668"/>
      <c r="R29" s="668"/>
      <c r="S29" s="668"/>
      <c r="T29" s="668"/>
    </row>
    <row r="30" spans="1:20" ht="13.2">
      <c r="A30" s="1020"/>
      <c r="B30" s="1021"/>
      <c r="C30" s="1022"/>
      <c r="D30" s="1021"/>
      <c r="E30" s="1022"/>
      <c r="F30" s="668"/>
      <c r="G30" s="668"/>
      <c r="H30" s="668"/>
      <c r="I30" s="668"/>
      <c r="J30" s="668"/>
      <c r="K30" s="668"/>
      <c r="L30" s="668"/>
      <c r="M30" s="668"/>
      <c r="N30" s="668"/>
      <c r="O30" s="668"/>
      <c r="P30" s="668"/>
      <c r="Q30" s="668"/>
      <c r="R30" s="668"/>
      <c r="S30" s="668"/>
      <c r="T30" s="668"/>
    </row>
    <row r="31" spans="1:20" ht="13.2">
      <c r="A31" s="585" t="s">
        <v>614</v>
      </c>
      <c r="B31" s="263">
        <v>168.4</v>
      </c>
      <c r="C31" s="264">
        <v>155.80000000000001</v>
      </c>
      <c r="D31" s="263">
        <v>49.7</v>
      </c>
      <c r="E31" s="264">
        <v>28.6</v>
      </c>
      <c r="F31" s="668"/>
      <c r="G31" s="668"/>
      <c r="H31" s="668"/>
      <c r="I31" s="668"/>
      <c r="J31" s="668"/>
      <c r="K31" s="668"/>
      <c r="L31" s="668"/>
      <c r="M31" s="668"/>
      <c r="N31" s="668"/>
      <c r="O31" s="668"/>
      <c r="P31" s="668"/>
      <c r="Q31" s="668"/>
      <c r="R31" s="668"/>
      <c r="S31" s="668"/>
      <c r="T31" s="668"/>
    </row>
    <row r="32" spans="1:20" ht="13.2">
      <c r="A32" s="110" t="s">
        <v>349</v>
      </c>
      <c r="B32" s="47">
        <v>-0.1</v>
      </c>
      <c r="C32" s="814">
        <v>0.8</v>
      </c>
      <c r="D32" s="47">
        <v>0</v>
      </c>
      <c r="E32" s="814">
        <v>0.2</v>
      </c>
      <c r="F32" s="668"/>
      <c r="G32" s="668"/>
      <c r="H32" s="668"/>
      <c r="I32" s="668"/>
      <c r="J32" s="668"/>
      <c r="K32" s="668"/>
      <c r="L32" s="668"/>
      <c r="M32" s="668"/>
      <c r="N32" s="668"/>
      <c r="O32" s="668"/>
      <c r="P32" s="668"/>
      <c r="Q32" s="668"/>
      <c r="R32" s="668"/>
      <c r="S32" s="668"/>
      <c r="T32" s="668"/>
    </row>
    <row r="33" spans="1:20" ht="13.2">
      <c r="A33" s="88" t="s">
        <v>615</v>
      </c>
      <c r="B33" s="47">
        <v>0.2</v>
      </c>
      <c r="C33" s="48">
        <v>0</v>
      </c>
      <c r="D33" s="47">
        <v>0.2</v>
      </c>
      <c r="E33" s="48">
        <v>0</v>
      </c>
      <c r="F33" s="668"/>
      <c r="G33" s="668"/>
      <c r="H33" s="668"/>
      <c r="I33" s="668"/>
      <c r="J33" s="668"/>
      <c r="K33" s="668"/>
      <c r="L33" s="668"/>
      <c r="M33" s="668"/>
      <c r="N33" s="668"/>
      <c r="O33" s="668"/>
      <c r="P33" s="668"/>
      <c r="Q33" s="668"/>
      <c r="R33" s="668"/>
      <c r="S33" s="668"/>
      <c r="T33" s="668"/>
    </row>
    <row r="34" spans="1:20" s="176" customFormat="1" ht="26.4">
      <c r="A34" s="261" t="s">
        <v>350</v>
      </c>
      <c r="B34" s="263">
        <v>0.1</v>
      </c>
      <c r="C34" s="264">
        <v>0.8</v>
      </c>
      <c r="D34" s="263">
        <v>0.2</v>
      </c>
      <c r="E34" s="264">
        <v>0.2</v>
      </c>
      <c r="F34" s="668"/>
      <c r="G34" s="668"/>
      <c r="H34" s="668"/>
      <c r="I34" s="668"/>
      <c r="J34" s="668"/>
      <c r="K34" s="668"/>
      <c r="L34" s="668"/>
      <c r="M34" s="668"/>
      <c r="N34" s="668"/>
      <c r="O34" s="668"/>
      <c r="P34" s="668"/>
      <c r="Q34" s="668"/>
      <c r="R34" s="668"/>
      <c r="S34" s="668"/>
      <c r="T34" s="668"/>
    </row>
    <row r="35" spans="1:20" ht="13.2">
      <c r="A35" s="88" t="s">
        <v>351</v>
      </c>
      <c r="B35" s="47">
        <v>2.1</v>
      </c>
      <c r="C35" s="48">
        <v>-129.1</v>
      </c>
      <c r="D35" s="47">
        <v>6.8</v>
      </c>
      <c r="E35" s="48">
        <v>-13</v>
      </c>
      <c r="F35" s="668"/>
      <c r="G35" s="668"/>
      <c r="H35" s="668"/>
      <c r="I35" s="668"/>
      <c r="J35" s="668"/>
      <c r="K35" s="668"/>
      <c r="L35" s="668"/>
      <c r="M35" s="668"/>
      <c r="N35" s="668"/>
      <c r="O35" s="668"/>
      <c r="P35" s="668"/>
      <c r="Q35" s="668"/>
      <c r="R35" s="668"/>
      <c r="S35" s="668"/>
      <c r="T35" s="668"/>
    </row>
    <row r="36" spans="1:20" ht="13.2">
      <c r="A36" s="88" t="s">
        <v>352</v>
      </c>
      <c r="B36" s="47">
        <v>-8.6</v>
      </c>
      <c r="C36" s="48">
        <v>-22.8</v>
      </c>
      <c r="D36" s="47">
        <v>2.2999999999999998</v>
      </c>
      <c r="E36" s="48">
        <v>8</v>
      </c>
      <c r="F36" s="668"/>
      <c r="G36" s="668"/>
      <c r="H36" s="668"/>
      <c r="I36" s="668"/>
      <c r="J36" s="668"/>
      <c r="K36" s="668"/>
      <c r="L36" s="668"/>
      <c r="M36" s="668"/>
      <c r="N36" s="668"/>
      <c r="O36" s="668"/>
      <c r="P36" s="668"/>
      <c r="Q36" s="668"/>
      <c r="R36" s="668"/>
      <c r="S36" s="668"/>
      <c r="T36" s="668"/>
    </row>
    <row r="37" spans="1:20" ht="13.2" customHeight="1">
      <c r="A37" s="110" t="s">
        <v>353</v>
      </c>
      <c r="B37" s="165">
        <v>2.4</v>
      </c>
      <c r="C37" s="166">
        <v>16.8</v>
      </c>
      <c r="D37" s="165">
        <v>0.9</v>
      </c>
      <c r="E37" s="166">
        <v>14.4</v>
      </c>
      <c r="F37" s="668"/>
      <c r="G37" s="668"/>
      <c r="H37" s="668"/>
      <c r="I37" s="668"/>
      <c r="J37" s="668"/>
      <c r="K37" s="668"/>
      <c r="L37" s="668"/>
      <c r="M37" s="668"/>
      <c r="N37" s="668"/>
      <c r="O37" s="668"/>
      <c r="P37" s="668"/>
      <c r="Q37" s="668"/>
      <c r="R37" s="668"/>
      <c r="S37" s="668"/>
      <c r="T37" s="668"/>
    </row>
    <row r="38" spans="1:20" ht="26.4">
      <c r="A38" s="261" t="s">
        <v>616</v>
      </c>
      <c r="B38" s="263">
        <v>-4.0999999999999996</v>
      </c>
      <c r="C38" s="264">
        <v>-135.1</v>
      </c>
      <c r="D38" s="263">
        <v>10</v>
      </c>
      <c r="E38" s="264">
        <v>9.4</v>
      </c>
      <c r="F38" s="668"/>
      <c r="G38" s="668"/>
      <c r="H38" s="668"/>
      <c r="I38" s="668"/>
      <c r="J38" s="668"/>
      <c r="K38" s="668"/>
      <c r="L38" s="668"/>
      <c r="M38" s="668"/>
      <c r="N38" s="668"/>
      <c r="O38" s="668"/>
      <c r="P38" s="668"/>
      <c r="Q38" s="668"/>
      <c r="R38" s="668"/>
      <c r="S38" s="668"/>
      <c r="T38" s="668"/>
    </row>
    <row r="39" spans="1:20" ht="14.85" customHeight="1">
      <c r="A39" s="249" t="s">
        <v>720</v>
      </c>
      <c r="B39" s="250">
        <v>-4</v>
      </c>
      <c r="C39" s="247">
        <v>-134.30000000000001</v>
      </c>
      <c r="D39" s="250">
        <v>10.199999999999999</v>
      </c>
      <c r="E39" s="247">
        <v>9.6</v>
      </c>
      <c r="F39" s="668"/>
      <c r="G39" s="668"/>
      <c r="H39" s="668"/>
      <c r="I39" s="668"/>
      <c r="J39" s="668"/>
      <c r="K39" s="668"/>
      <c r="L39" s="668"/>
      <c r="M39" s="668"/>
      <c r="N39" s="668"/>
      <c r="O39" s="668"/>
      <c r="P39" s="668"/>
      <c r="Q39" s="668"/>
      <c r="R39" s="668"/>
      <c r="S39" s="668"/>
      <c r="T39" s="668"/>
    </row>
    <row r="40" spans="1:20" ht="14.85" customHeight="1">
      <c r="A40" s="261" t="s">
        <v>617</v>
      </c>
      <c r="B40" s="263">
        <v>164.4</v>
      </c>
      <c r="C40" s="264">
        <v>21.5</v>
      </c>
      <c r="D40" s="263">
        <v>59.9</v>
      </c>
      <c r="E40" s="264">
        <v>38.200000000000003</v>
      </c>
      <c r="F40" s="668"/>
      <c r="G40" s="668"/>
      <c r="H40" s="668"/>
      <c r="I40" s="668"/>
      <c r="J40" s="668"/>
      <c r="K40" s="668"/>
      <c r="L40" s="668"/>
      <c r="M40" s="668"/>
      <c r="N40" s="668"/>
      <c r="O40" s="668"/>
      <c r="P40" s="668"/>
      <c r="Q40" s="668"/>
      <c r="R40" s="668"/>
      <c r="S40" s="668"/>
      <c r="T40" s="668"/>
    </row>
    <row r="41" spans="1:20" ht="13.2">
      <c r="A41" s="65" t="s">
        <v>344</v>
      </c>
      <c r="B41" s="47"/>
      <c r="C41" s="48"/>
      <c r="D41" s="47"/>
      <c r="E41" s="48"/>
      <c r="F41" s="668"/>
      <c r="G41" s="668"/>
      <c r="H41" s="668"/>
      <c r="I41" s="668"/>
      <c r="J41" s="668"/>
      <c r="K41" s="668"/>
      <c r="L41" s="668"/>
      <c r="M41" s="668"/>
      <c r="N41" s="668"/>
      <c r="O41" s="668"/>
      <c r="P41" s="668"/>
      <c r="Q41" s="668"/>
      <c r="R41" s="668"/>
      <c r="S41" s="668"/>
      <c r="T41" s="668"/>
    </row>
    <row r="42" spans="1:20" ht="14.85" customHeight="1">
      <c r="A42" s="88" t="s">
        <v>345</v>
      </c>
      <c r="B42" s="47">
        <v>164.4</v>
      </c>
      <c r="C42" s="48">
        <v>21.5</v>
      </c>
      <c r="D42" s="47">
        <v>59.9</v>
      </c>
      <c r="E42" s="48">
        <v>38.200000000000003</v>
      </c>
      <c r="F42" s="668"/>
      <c r="G42" s="668"/>
      <c r="H42" s="668"/>
      <c r="I42" s="668"/>
      <c r="J42" s="668"/>
      <c r="K42" s="668"/>
      <c r="L42" s="668"/>
      <c r="M42" s="668"/>
      <c r="N42" s="668"/>
      <c r="O42" s="668"/>
      <c r="P42" s="668"/>
      <c r="Q42" s="668"/>
      <c r="R42" s="668"/>
      <c r="S42" s="668"/>
      <c r="T42" s="668"/>
    </row>
    <row r="43" spans="1:20" ht="14.85" customHeight="1">
      <c r="A43" s="954" t="s">
        <v>319</v>
      </c>
      <c r="B43" s="959" t="s">
        <v>107</v>
      </c>
      <c r="C43" s="960" t="s">
        <v>107</v>
      </c>
      <c r="D43" s="959" t="s">
        <v>107</v>
      </c>
      <c r="E43" s="960" t="s">
        <v>107</v>
      </c>
      <c r="F43" s="668"/>
      <c r="G43" s="668"/>
      <c r="H43" s="668"/>
      <c r="I43" s="668"/>
      <c r="J43" s="668"/>
      <c r="K43" s="668"/>
      <c r="L43" s="668"/>
      <c r="M43" s="668"/>
      <c r="N43" s="668"/>
      <c r="O43" s="668"/>
      <c r="P43" s="668"/>
      <c r="Q43" s="668"/>
      <c r="R43" s="668"/>
      <c r="S43" s="668"/>
      <c r="T43" s="668"/>
    </row>
    <row r="44" spans="1:20" ht="14.85" customHeight="1">
      <c r="A44" s="699"/>
      <c r="B44" s="668"/>
      <c r="C44" s="668"/>
      <c r="D44" s="668"/>
      <c r="E44" s="668"/>
      <c r="F44" s="668"/>
      <c r="G44" s="668"/>
      <c r="H44" s="668"/>
      <c r="I44" s="668"/>
      <c r="J44" s="668"/>
      <c r="K44" s="668"/>
      <c r="L44" s="668"/>
      <c r="M44" s="668"/>
      <c r="N44" s="668"/>
      <c r="O44" s="668"/>
      <c r="P44" s="668"/>
      <c r="Q44" s="668"/>
      <c r="R44" s="668"/>
      <c r="S44" s="668"/>
      <c r="T44" s="668"/>
    </row>
    <row r="45" spans="1:20" ht="14.85" customHeight="1">
      <c r="A45" s="699"/>
      <c r="B45" s="668"/>
      <c r="C45" s="668"/>
      <c r="D45" s="668"/>
      <c r="E45" s="668"/>
      <c r="F45" s="668"/>
      <c r="G45" s="668"/>
      <c r="H45" s="668"/>
      <c r="I45" s="668"/>
      <c r="J45" s="668"/>
      <c r="K45" s="668"/>
      <c r="L45" s="668"/>
      <c r="M45" s="668"/>
      <c r="N45" s="668"/>
      <c r="O45" s="668"/>
      <c r="P45" s="668"/>
      <c r="Q45" s="668"/>
      <c r="R45" s="668"/>
      <c r="S45" s="668"/>
      <c r="T45" s="668"/>
    </row>
    <row r="46" spans="1:20" ht="14.85" customHeight="1">
      <c r="A46" s="699"/>
      <c r="B46" s="668"/>
      <c r="C46" s="668"/>
      <c r="D46" s="668"/>
      <c r="E46" s="668"/>
      <c r="F46" s="668"/>
      <c r="G46" s="668"/>
      <c r="H46" s="668"/>
      <c r="I46" s="668"/>
      <c r="J46" s="668"/>
      <c r="K46" s="668"/>
      <c r="L46" s="668"/>
      <c r="M46" s="668"/>
      <c r="N46" s="668"/>
      <c r="O46" s="668"/>
      <c r="P46" s="668"/>
      <c r="Q46" s="668"/>
      <c r="R46" s="668"/>
      <c r="S46" s="668"/>
      <c r="T46" s="668"/>
    </row>
    <row r="47" spans="1:20" ht="14.85" customHeight="1">
      <c r="A47" s="36" t="s">
        <v>102</v>
      </c>
      <c r="B47" s="668"/>
      <c r="C47" s="668"/>
      <c r="D47" s="668"/>
      <c r="E47" s="668"/>
      <c r="F47" s="668"/>
      <c r="G47" s="706"/>
      <c r="H47" s="668"/>
      <c r="I47" s="668"/>
      <c r="J47" s="668"/>
      <c r="K47" s="668"/>
      <c r="L47" s="668"/>
      <c r="M47" s="668"/>
      <c r="N47" s="668"/>
      <c r="O47" s="668"/>
      <c r="P47" s="668"/>
      <c r="Q47" s="668"/>
      <c r="R47" s="668"/>
      <c r="S47" s="668"/>
      <c r="T47" s="668"/>
    </row>
    <row r="48" spans="1:20" ht="14.85" customHeight="1">
      <c r="H48" s="668"/>
      <c r="I48" s="668"/>
      <c r="J48" s="668"/>
      <c r="K48" s="668"/>
      <c r="L48" s="668"/>
      <c r="M48" s="668"/>
      <c r="N48" s="668"/>
      <c r="O48" s="668"/>
      <c r="P48" s="668"/>
      <c r="Q48" s="668"/>
      <c r="R48" s="668"/>
      <c r="S48" s="668"/>
      <c r="T48" s="668"/>
    </row>
    <row r="49" spans="1:20" ht="14.85" customHeight="1">
      <c r="H49" s="668"/>
      <c r="I49" s="668"/>
      <c r="J49" s="668"/>
      <c r="K49" s="668"/>
      <c r="L49" s="668"/>
      <c r="M49" s="668"/>
      <c r="N49" s="668"/>
      <c r="O49" s="668"/>
      <c r="P49" s="668"/>
      <c r="Q49" s="668"/>
      <c r="R49" s="668"/>
      <c r="S49" s="668"/>
      <c r="T49" s="668"/>
    </row>
    <row r="51" spans="1:20" ht="14.85" customHeight="1">
      <c r="A51" s="699"/>
      <c r="B51" s="668"/>
      <c r="C51" s="668"/>
      <c r="D51" s="668"/>
      <c r="E51" s="668"/>
      <c r="F51" s="668"/>
      <c r="G51" s="668"/>
      <c r="H51" s="668"/>
      <c r="I51" s="668"/>
      <c r="J51" s="668"/>
      <c r="K51" s="668"/>
      <c r="L51" s="668"/>
      <c r="M51" s="668"/>
      <c r="N51" s="668"/>
      <c r="O51" s="668"/>
    </row>
  </sheetData>
  <mergeCells count="1">
    <mergeCell ref="A2:B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537F-C2EC-4ADF-B993-8C3E6D0E77AE}">
  <dimension ref="A1:U66"/>
  <sheetViews>
    <sheetView zoomScaleNormal="100" workbookViewId="0"/>
  </sheetViews>
  <sheetFormatPr defaultColWidth="9.109375" defaultRowHeight="14.85" customHeight="1"/>
  <cols>
    <col min="1" max="1" width="55.5546875" style="17" customWidth="1"/>
    <col min="2" max="5" width="13.33203125" style="4" customWidth="1"/>
    <col min="6" max="7" width="9.109375" style="4"/>
    <col min="8" max="8" width="45.88671875" style="4" customWidth="1"/>
    <col min="9" max="16384" width="9.109375" style="4"/>
  </cols>
  <sheetData>
    <row r="1" spans="1:5" ht="39.9" customHeight="1">
      <c r="A1" s="73" t="s">
        <v>11</v>
      </c>
      <c r="B1" s="81"/>
      <c r="C1" s="73"/>
    </row>
    <row r="2" spans="1:5" ht="39.9" customHeight="1" thickBot="1">
      <c r="A2" s="1118" t="s">
        <v>718</v>
      </c>
      <c r="B2" s="1118"/>
      <c r="C2" s="175"/>
      <c r="D2" s="999"/>
      <c r="E2" s="999"/>
    </row>
    <row r="4" spans="1:5" ht="14.85" customHeight="1">
      <c r="A4" s="321" t="s">
        <v>354</v>
      </c>
      <c r="B4" s="132"/>
      <c r="C4" s="132"/>
    </row>
    <row r="5" spans="1:5" ht="14.85" customHeight="1">
      <c r="A5" s="257"/>
      <c r="B5" s="257" t="s">
        <v>540</v>
      </c>
      <c r="C5" s="325" t="s">
        <v>541</v>
      </c>
      <c r="D5" s="257" t="s">
        <v>455</v>
      </c>
      <c r="E5" s="325" t="s">
        <v>162</v>
      </c>
    </row>
    <row r="6" spans="1:5" ht="13.2">
      <c r="A6" s="88" t="s">
        <v>614</v>
      </c>
      <c r="B6" s="47">
        <v>168.4</v>
      </c>
      <c r="C6" s="48">
        <v>155.80000000000001</v>
      </c>
      <c r="D6" s="47">
        <v>49.7</v>
      </c>
      <c r="E6" s="48">
        <v>28.6</v>
      </c>
    </row>
    <row r="7" spans="1:5" ht="13.2">
      <c r="A7" s="74" t="s">
        <v>355</v>
      </c>
      <c r="B7" s="60"/>
      <c r="C7" s="61"/>
      <c r="D7" s="60"/>
      <c r="E7" s="61"/>
    </row>
    <row r="8" spans="1:5" ht="13.2">
      <c r="A8" s="88" t="s">
        <v>356</v>
      </c>
      <c r="B8" s="47">
        <v>93.7</v>
      </c>
      <c r="C8" s="48">
        <v>79.599999999999994</v>
      </c>
      <c r="D8" s="47">
        <v>48.9</v>
      </c>
      <c r="E8" s="48">
        <v>39.200000000000003</v>
      </c>
    </row>
    <row r="9" spans="1:5" ht="13.2">
      <c r="A9" s="88" t="s">
        <v>357</v>
      </c>
      <c r="B9" s="47">
        <v>-8.3000000000000007</v>
      </c>
      <c r="C9" s="48">
        <v>-6.2</v>
      </c>
      <c r="D9" s="47">
        <v>-4.4000000000000004</v>
      </c>
      <c r="E9" s="48">
        <v>-3.3</v>
      </c>
    </row>
    <row r="10" spans="1:5" ht="13.2">
      <c r="A10" s="88" t="s">
        <v>358</v>
      </c>
      <c r="B10" s="47">
        <v>-3.1</v>
      </c>
      <c r="C10" s="48">
        <v>4.5999999999999996</v>
      </c>
      <c r="D10" s="47">
        <v>0.3</v>
      </c>
      <c r="E10" s="48">
        <v>3.5</v>
      </c>
    </row>
    <row r="11" spans="1:5" ht="13.2">
      <c r="A11" s="88" t="s">
        <v>624</v>
      </c>
      <c r="B11" s="47">
        <v>0</v>
      </c>
      <c r="C11" s="48">
        <v>-20.2</v>
      </c>
      <c r="D11" s="47">
        <v>0</v>
      </c>
      <c r="E11" s="48">
        <v>-20.2</v>
      </c>
    </row>
    <row r="12" spans="1:5" ht="13.2">
      <c r="A12" s="88" t="s">
        <v>359</v>
      </c>
      <c r="B12" s="47">
        <v>0.6</v>
      </c>
      <c r="C12" s="48">
        <v>-1</v>
      </c>
      <c r="D12" s="47">
        <v>0.3</v>
      </c>
      <c r="E12" s="48">
        <v>-1.2</v>
      </c>
    </row>
    <row r="13" spans="1:5" ht="13.2">
      <c r="A13" s="88" t="s">
        <v>360</v>
      </c>
      <c r="B13" s="47">
        <v>22.6</v>
      </c>
      <c r="C13" s="48">
        <v>18.100000000000001</v>
      </c>
      <c r="D13" s="47">
        <v>2</v>
      </c>
      <c r="E13" s="48">
        <v>-2.6</v>
      </c>
    </row>
    <row r="14" spans="1:5" ht="13.2">
      <c r="A14" s="88" t="s">
        <v>361</v>
      </c>
      <c r="B14" s="47">
        <v>22.9</v>
      </c>
      <c r="C14" s="48">
        <v>11.9</v>
      </c>
      <c r="D14" s="47">
        <v>11.1</v>
      </c>
      <c r="E14" s="48">
        <v>-12.5</v>
      </c>
    </row>
    <row r="15" spans="1:5" ht="13.2">
      <c r="A15" s="88" t="s">
        <v>362</v>
      </c>
      <c r="B15" s="47">
        <v>-12.7</v>
      </c>
      <c r="C15" s="48">
        <v>-80.099999999999994</v>
      </c>
      <c r="D15" s="47">
        <v>-3.8</v>
      </c>
      <c r="E15" s="48">
        <v>5.0999999999999996</v>
      </c>
    </row>
    <row r="16" spans="1:5" ht="26.4">
      <c r="A16" s="88" t="s">
        <v>363</v>
      </c>
      <c r="B16" s="47">
        <v>1.5</v>
      </c>
      <c r="C16" s="48">
        <v>1.4</v>
      </c>
      <c r="D16" s="47">
        <v>0.7</v>
      </c>
      <c r="E16" s="48">
        <v>0.3</v>
      </c>
    </row>
    <row r="17" spans="1:21" ht="13.2">
      <c r="A17" s="88" t="s">
        <v>364</v>
      </c>
      <c r="B17" s="47">
        <v>-8</v>
      </c>
      <c r="C17" s="48">
        <v>-6.9</v>
      </c>
      <c r="D17" s="47">
        <v>-3.8</v>
      </c>
      <c r="E17" s="48">
        <v>-5.2</v>
      </c>
    </row>
    <row r="18" spans="1:21" ht="13.2">
      <c r="A18" s="88" t="s">
        <v>365</v>
      </c>
      <c r="B18" s="47">
        <v>22</v>
      </c>
      <c r="C18" s="48">
        <v>16.399999999999999</v>
      </c>
      <c r="D18" s="47">
        <v>9.6</v>
      </c>
      <c r="E18" s="48">
        <v>8.9</v>
      </c>
      <c r="F18" s="668"/>
      <c r="S18" s="668"/>
      <c r="T18" s="668"/>
      <c r="U18" s="668"/>
    </row>
    <row r="19" spans="1:21" ht="13.2">
      <c r="A19" s="88" t="s">
        <v>366</v>
      </c>
      <c r="B19" s="47">
        <v>3.4</v>
      </c>
      <c r="C19" s="48">
        <v>2.4</v>
      </c>
      <c r="D19" s="47">
        <v>3.4</v>
      </c>
      <c r="E19" s="48">
        <v>-0.5</v>
      </c>
      <c r="F19" s="668"/>
      <c r="S19" s="668"/>
      <c r="T19" s="668"/>
      <c r="U19" s="668"/>
    </row>
    <row r="20" spans="1:21" ht="13.2">
      <c r="A20" s="111" t="s">
        <v>618</v>
      </c>
      <c r="B20" s="47">
        <v>0.3</v>
      </c>
      <c r="C20" s="48">
        <v>0.5</v>
      </c>
      <c r="D20" s="47">
        <v>0.3</v>
      </c>
      <c r="E20" s="48">
        <v>0.5</v>
      </c>
      <c r="F20" s="668"/>
      <c r="S20" s="668"/>
      <c r="T20" s="668"/>
      <c r="U20" s="668"/>
    </row>
    <row r="21" spans="1:21" ht="13.2">
      <c r="A21" s="586" t="s">
        <v>367</v>
      </c>
      <c r="B21" s="60"/>
      <c r="C21" s="61"/>
      <c r="D21" s="60"/>
      <c r="E21" s="61"/>
      <c r="F21" s="668"/>
      <c r="S21" s="668"/>
      <c r="T21" s="668"/>
      <c r="U21" s="668"/>
    </row>
    <row r="22" spans="1:21" ht="26.4">
      <c r="A22" s="88" t="s">
        <v>619</v>
      </c>
      <c r="B22" s="47">
        <v>95.8</v>
      </c>
      <c r="C22" s="48">
        <v>204.6</v>
      </c>
      <c r="D22" s="47">
        <v>37.700000000000003</v>
      </c>
      <c r="E22" s="48">
        <v>99.2</v>
      </c>
      <c r="F22" s="668"/>
      <c r="S22" s="668"/>
      <c r="T22" s="668"/>
      <c r="U22" s="668"/>
    </row>
    <row r="23" spans="1:21" ht="39.6">
      <c r="A23" s="88" t="s">
        <v>620</v>
      </c>
      <c r="B23" s="47">
        <v>47.1</v>
      </c>
      <c r="C23" s="48">
        <v>456.6</v>
      </c>
      <c r="D23" s="47">
        <v>0.3</v>
      </c>
      <c r="E23" s="48">
        <v>-12.7</v>
      </c>
      <c r="F23" s="668"/>
      <c r="S23" s="668"/>
      <c r="T23" s="668"/>
      <c r="U23" s="668"/>
    </row>
    <row r="24" spans="1:21" ht="26.4">
      <c r="A24" s="110" t="s">
        <v>368</v>
      </c>
      <c r="B24" s="228">
        <v>-5.7</v>
      </c>
      <c r="C24" s="125">
        <v>-262.5</v>
      </c>
      <c r="D24" s="228">
        <v>23.8</v>
      </c>
      <c r="E24" s="125">
        <v>77.3</v>
      </c>
      <c r="F24" s="668"/>
      <c r="S24" s="668"/>
      <c r="T24" s="668"/>
      <c r="U24" s="668"/>
    </row>
    <row r="25" spans="1:21" ht="13.2">
      <c r="A25" s="821" t="s">
        <v>369</v>
      </c>
      <c r="B25" s="822">
        <v>-48.5</v>
      </c>
      <c r="C25" s="823">
        <v>-63</v>
      </c>
      <c r="D25" s="822">
        <v>-37.700000000000003</v>
      </c>
      <c r="E25" s="823">
        <v>-57.2</v>
      </c>
      <c r="F25" s="668"/>
      <c r="S25" s="668"/>
      <c r="T25" s="668"/>
      <c r="U25" s="668"/>
    </row>
    <row r="26" spans="1:21" ht="13.2">
      <c r="A26" s="261" t="s">
        <v>370</v>
      </c>
      <c r="B26" s="263">
        <v>392</v>
      </c>
      <c r="C26" s="264">
        <v>512</v>
      </c>
      <c r="D26" s="263">
        <v>138.4</v>
      </c>
      <c r="E26" s="264">
        <v>147.19999999999999</v>
      </c>
      <c r="F26" s="668"/>
      <c r="S26" s="668"/>
      <c r="T26" s="668"/>
      <c r="U26" s="668"/>
    </row>
    <row r="27" spans="1:21" ht="26.4">
      <c r="A27" s="88" t="s">
        <v>371</v>
      </c>
      <c r="B27" s="47">
        <v>-402.8</v>
      </c>
      <c r="C27" s="48">
        <v>-327.10000000000002</v>
      </c>
      <c r="D27" s="47">
        <v>-190.6</v>
      </c>
      <c r="E27" s="48">
        <v>-204.8</v>
      </c>
      <c r="F27" s="701"/>
      <c r="S27" s="668"/>
      <c r="T27" s="668"/>
      <c r="U27" s="668"/>
    </row>
    <row r="28" spans="1:21" ht="26.4">
      <c r="A28" s="88" t="s">
        <v>372</v>
      </c>
      <c r="B28" s="47">
        <v>2</v>
      </c>
      <c r="C28" s="48">
        <v>1.9</v>
      </c>
      <c r="D28" s="47">
        <v>1.2</v>
      </c>
      <c r="E28" s="48">
        <v>1.6</v>
      </c>
      <c r="F28" s="668"/>
      <c r="S28" s="668"/>
      <c r="T28" s="668"/>
      <c r="U28" s="668"/>
    </row>
    <row r="29" spans="1:21" ht="13.2">
      <c r="A29" s="88" t="s">
        <v>373</v>
      </c>
      <c r="B29" s="47">
        <v>0</v>
      </c>
      <c r="C29" s="48">
        <v>-2.2999999999999998</v>
      </c>
      <c r="D29" s="47">
        <v>0</v>
      </c>
      <c r="E29" s="48">
        <v>0.5</v>
      </c>
      <c r="F29" s="668"/>
      <c r="S29" s="668"/>
      <c r="T29" s="668"/>
      <c r="U29" s="668"/>
    </row>
    <row r="30" spans="1:21" ht="13.2">
      <c r="A30" s="229" t="s">
        <v>374</v>
      </c>
      <c r="B30" s="47">
        <v>0</v>
      </c>
      <c r="C30" s="48">
        <v>-23.2</v>
      </c>
      <c r="D30" s="47">
        <v>0</v>
      </c>
      <c r="E30" s="48">
        <v>-13</v>
      </c>
      <c r="F30" s="668"/>
      <c r="S30" s="668"/>
      <c r="T30" s="668"/>
      <c r="U30" s="668"/>
    </row>
    <row r="31" spans="1:21" ht="13.2">
      <c r="A31" s="88" t="s">
        <v>97</v>
      </c>
      <c r="B31" s="47">
        <v>3.4</v>
      </c>
      <c r="C31" s="48">
        <v>18.600000000000001</v>
      </c>
      <c r="D31" s="47">
        <v>0.5</v>
      </c>
      <c r="E31" s="48">
        <v>13.4</v>
      </c>
      <c r="F31" s="668"/>
      <c r="S31" s="668"/>
      <c r="T31" s="668"/>
      <c r="U31" s="668"/>
    </row>
    <row r="32" spans="1:21" ht="13.2">
      <c r="A32" s="88" t="s">
        <v>95</v>
      </c>
      <c r="B32" s="47">
        <v>4.9000000000000004</v>
      </c>
      <c r="C32" s="48">
        <v>4.2</v>
      </c>
      <c r="D32" s="47">
        <v>3.9</v>
      </c>
      <c r="E32" s="48">
        <v>4</v>
      </c>
      <c r="F32" s="668"/>
      <c r="S32" s="668"/>
      <c r="T32" s="668"/>
      <c r="U32" s="668"/>
    </row>
    <row r="33" spans="1:21" ht="13.2">
      <c r="A33" s="88" t="s">
        <v>375</v>
      </c>
      <c r="B33" s="47">
        <v>0.8</v>
      </c>
      <c r="C33" s="48">
        <v>0.6</v>
      </c>
      <c r="D33" s="47">
        <v>0.4</v>
      </c>
      <c r="E33" s="48">
        <v>0.3</v>
      </c>
      <c r="F33" s="668"/>
      <c r="S33" s="668"/>
      <c r="T33" s="668"/>
      <c r="U33" s="668"/>
    </row>
    <row r="34" spans="1:21" ht="13.2">
      <c r="A34" s="110" t="s">
        <v>376</v>
      </c>
      <c r="B34" s="47">
        <v>109</v>
      </c>
      <c r="C34" s="48">
        <v>0</v>
      </c>
      <c r="D34" s="47">
        <v>0</v>
      </c>
      <c r="E34" s="48">
        <v>0</v>
      </c>
      <c r="F34" s="668"/>
      <c r="S34" s="668"/>
      <c r="T34" s="668"/>
      <c r="U34" s="668"/>
    </row>
    <row r="35" spans="1:21" ht="13.2">
      <c r="A35" s="110" t="s">
        <v>665</v>
      </c>
      <c r="B35" s="47">
        <v>-2</v>
      </c>
      <c r="C35" s="48">
        <v>-0.3</v>
      </c>
      <c r="D35" s="47">
        <v>-1.4</v>
      </c>
      <c r="E35" s="48">
        <v>0</v>
      </c>
      <c r="F35" s="668"/>
      <c r="S35" s="668"/>
      <c r="T35" s="668"/>
      <c r="U35" s="668"/>
    </row>
    <row r="36" spans="1:21" ht="13.2">
      <c r="A36" s="261" t="s">
        <v>377</v>
      </c>
      <c r="B36" s="263">
        <v>-284.7</v>
      </c>
      <c r="C36" s="264">
        <v>-327.60000000000002</v>
      </c>
      <c r="D36" s="263">
        <v>-186</v>
      </c>
      <c r="E36" s="264">
        <v>-198</v>
      </c>
      <c r="F36" s="668"/>
      <c r="S36" s="668"/>
      <c r="T36" s="668"/>
      <c r="U36" s="668"/>
    </row>
    <row r="37" spans="1:21" ht="13.2">
      <c r="A37" s="88" t="s">
        <v>378</v>
      </c>
      <c r="B37" s="47">
        <v>70.7</v>
      </c>
      <c r="C37" s="48">
        <v>262</v>
      </c>
      <c r="D37" s="47">
        <v>63.5</v>
      </c>
      <c r="E37" s="48">
        <v>88.5</v>
      </c>
      <c r="F37" s="668"/>
      <c r="S37" s="668"/>
      <c r="T37" s="668"/>
      <c r="U37" s="668"/>
    </row>
    <row r="38" spans="1:21" ht="13.2">
      <c r="A38" s="88" t="s">
        <v>379</v>
      </c>
      <c r="B38" s="47">
        <v>-23.7</v>
      </c>
      <c r="C38" s="48">
        <v>-162.69999999999999</v>
      </c>
      <c r="D38" s="47">
        <v>-13.5</v>
      </c>
      <c r="E38" s="48">
        <v>-7</v>
      </c>
      <c r="F38" s="668"/>
      <c r="S38" s="668"/>
      <c r="T38" s="668"/>
      <c r="U38" s="668"/>
    </row>
    <row r="39" spans="1:21" ht="13.2">
      <c r="A39" s="88" t="s">
        <v>380</v>
      </c>
      <c r="B39" s="47">
        <v>-1.6</v>
      </c>
      <c r="C39" s="48">
        <v>-172.9</v>
      </c>
      <c r="D39" s="47">
        <v>-1.8</v>
      </c>
      <c r="E39" s="48">
        <v>0</v>
      </c>
      <c r="F39" s="668"/>
      <c r="S39" s="668"/>
      <c r="T39" s="668"/>
      <c r="U39" s="668"/>
    </row>
    <row r="40" spans="1:21" ht="13.2">
      <c r="A40" s="88" t="s">
        <v>381</v>
      </c>
      <c r="B40" s="47">
        <v>-3.6</v>
      </c>
      <c r="C40" s="48">
        <v>-3.5</v>
      </c>
      <c r="D40" s="47">
        <v>-1.5</v>
      </c>
      <c r="E40" s="48">
        <v>-1.7</v>
      </c>
      <c r="F40" s="668"/>
      <c r="S40" s="668"/>
      <c r="T40" s="668"/>
      <c r="U40" s="668"/>
    </row>
    <row r="41" spans="1:21" ht="13.2">
      <c r="A41" s="110" t="s">
        <v>92</v>
      </c>
      <c r="B41" s="47">
        <v>-20.3</v>
      </c>
      <c r="C41" s="48">
        <v>-15.2</v>
      </c>
      <c r="D41" s="47">
        <v>-11.7</v>
      </c>
      <c r="E41" s="48">
        <v>-11</v>
      </c>
      <c r="F41" s="668"/>
      <c r="S41" s="668"/>
      <c r="T41" s="668"/>
      <c r="U41" s="668"/>
    </row>
    <row r="42" spans="1:21" ht="13.2">
      <c r="A42" s="88" t="s">
        <v>621</v>
      </c>
      <c r="B42" s="47">
        <v>-46.5</v>
      </c>
      <c r="C42" s="48">
        <v>-45.2</v>
      </c>
      <c r="D42" s="47">
        <v>-46.5</v>
      </c>
      <c r="E42" s="48">
        <v>-45.2</v>
      </c>
      <c r="F42" s="668"/>
      <c r="S42" s="668"/>
      <c r="T42" s="668"/>
      <c r="U42" s="668"/>
    </row>
    <row r="43" spans="1:21" ht="13.2">
      <c r="A43" s="88" t="s">
        <v>622</v>
      </c>
      <c r="B43" s="47">
        <v>-11.8</v>
      </c>
      <c r="C43" s="48">
        <v>-14.3</v>
      </c>
      <c r="D43" s="47">
        <v>-11.8</v>
      </c>
      <c r="E43" s="48">
        <v>-14.3</v>
      </c>
      <c r="F43" s="668"/>
      <c r="S43" s="668"/>
      <c r="T43" s="668"/>
      <c r="U43" s="668"/>
    </row>
    <row r="44" spans="1:21" ht="26.4">
      <c r="A44" s="88" t="s">
        <v>623</v>
      </c>
      <c r="B44" s="47">
        <v>0</v>
      </c>
      <c r="C44" s="48">
        <v>-0.9</v>
      </c>
      <c r="D44" s="47">
        <v>0</v>
      </c>
      <c r="E44" s="48">
        <v>-0.9</v>
      </c>
      <c r="F44" s="668"/>
      <c r="S44" s="668"/>
      <c r="T44" s="668"/>
      <c r="U44" s="668"/>
    </row>
    <row r="45" spans="1:21" ht="13.2">
      <c r="A45" s="274" t="s">
        <v>382</v>
      </c>
      <c r="B45" s="275">
        <v>-36.799999999999997</v>
      </c>
      <c r="C45" s="276">
        <v>-152.69999999999999</v>
      </c>
      <c r="D45" s="275">
        <v>-23.3</v>
      </c>
      <c r="E45" s="276">
        <v>8.4</v>
      </c>
      <c r="F45" s="668"/>
      <c r="S45" s="668"/>
      <c r="T45" s="668"/>
      <c r="U45" s="668"/>
    </row>
    <row r="46" spans="1:21" ht="13.2">
      <c r="A46" s="261" t="s">
        <v>721</v>
      </c>
      <c r="B46" s="263">
        <v>70.5</v>
      </c>
      <c r="C46" s="264">
        <v>31.7</v>
      </c>
      <c r="D46" s="263">
        <v>-70.900000000000006</v>
      </c>
      <c r="E46" s="264">
        <v>-42.4</v>
      </c>
      <c r="F46" s="668"/>
      <c r="S46" s="668"/>
      <c r="T46" s="668"/>
      <c r="U46" s="668"/>
    </row>
    <row r="47" spans="1:21" ht="13.2">
      <c r="A47" s="277" t="s">
        <v>84</v>
      </c>
      <c r="B47" s="263">
        <v>205.3</v>
      </c>
      <c r="C47" s="264">
        <v>694.1</v>
      </c>
      <c r="D47" s="263">
        <v>346.7</v>
      </c>
      <c r="E47" s="264">
        <v>768.2</v>
      </c>
      <c r="F47" s="668"/>
      <c r="S47" s="668"/>
      <c r="T47" s="668"/>
      <c r="U47" s="668"/>
    </row>
    <row r="48" spans="1:21" ht="13.2">
      <c r="A48" s="277" t="s">
        <v>89</v>
      </c>
      <c r="B48" s="271">
        <v>275.8</v>
      </c>
      <c r="C48" s="272">
        <v>725.8</v>
      </c>
      <c r="D48" s="271">
        <v>275.8</v>
      </c>
      <c r="E48" s="272">
        <v>725.8</v>
      </c>
      <c r="F48" s="668"/>
      <c r="S48" s="668"/>
      <c r="T48" s="668"/>
      <c r="U48" s="668"/>
    </row>
    <row r="49" spans="1:21" s="138" customFormat="1" ht="13.2">
      <c r="D49" s="668"/>
      <c r="E49" s="668"/>
      <c r="F49" s="668"/>
      <c r="G49" s="668"/>
      <c r="N49" s="668"/>
      <c r="O49" s="668"/>
      <c r="P49" s="668"/>
      <c r="Q49" s="668"/>
      <c r="R49" s="668"/>
      <c r="S49" s="668"/>
      <c r="T49" s="668"/>
      <c r="U49" s="668"/>
    </row>
    <row r="50" spans="1:21" ht="13.2">
      <c r="A50" s="699"/>
      <c r="B50" s="668"/>
      <c r="C50" s="668"/>
      <c r="D50" s="668"/>
      <c r="E50" s="668"/>
      <c r="F50" s="668"/>
      <c r="G50" s="668"/>
      <c r="H50" s="668"/>
      <c r="I50" s="668"/>
      <c r="J50" s="668"/>
      <c r="K50" s="668"/>
      <c r="L50" s="668"/>
      <c r="M50" s="668"/>
      <c r="N50" s="668"/>
      <c r="O50" s="668"/>
      <c r="P50" s="668"/>
      <c r="Q50" s="668"/>
      <c r="R50" s="668"/>
      <c r="S50" s="668"/>
      <c r="T50" s="668"/>
      <c r="U50" s="668"/>
    </row>
    <row r="51" spans="1:21" ht="13.2">
      <c r="A51" s="699"/>
      <c r="B51" s="668"/>
      <c r="C51" s="668"/>
      <c r="D51" s="668"/>
      <c r="E51" s="668"/>
      <c r="F51" s="668"/>
      <c r="G51" s="668"/>
      <c r="H51" s="668"/>
      <c r="I51" s="668"/>
      <c r="J51" s="668"/>
      <c r="K51" s="668"/>
      <c r="L51" s="668"/>
      <c r="M51" s="668"/>
      <c r="N51" s="668"/>
      <c r="O51" s="668"/>
      <c r="P51" s="668"/>
      <c r="Q51" s="668"/>
      <c r="R51" s="668"/>
      <c r="S51" s="668"/>
      <c r="T51" s="668"/>
      <c r="U51" s="668"/>
    </row>
    <row r="52" spans="1:21" ht="13.2">
      <c r="A52" s="668"/>
      <c r="B52" s="668"/>
      <c r="C52" s="668"/>
      <c r="D52" s="668"/>
      <c r="E52" s="668"/>
      <c r="F52" s="668"/>
      <c r="G52" s="668"/>
      <c r="H52" s="668"/>
      <c r="I52" s="668"/>
      <c r="J52" s="668"/>
      <c r="K52" s="668"/>
      <c r="L52" s="668"/>
      <c r="M52" s="668"/>
      <c r="N52" s="668"/>
      <c r="O52" s="668"/>
      <c r="P52" s="668"/>
      <c r="Q52" s="668"/>
      <c r="R52" s="668"/>
      <c r="S52" s="668"/>
      <c r="T52" s="668"/>
      <c r="U52" s="668"/>
    </row>
    <row r="53" spans="1:21" ht="14.85" customHeight="1">
      <c r="A53" s="36" t="s">
        <v>102</v>
      </c>
      <c r="B53" s="668"/>
      <c r="C53" s="668"/>
      <c r="D53" s="668"/>
      <c r="E53" s="668"/>
      <c r="F53" s="668"/>
      <c r="G53" s="706"/>
      <c r="H53" s="706"/>
      <c r="I53" s="706"/>
      <c r="J53" s="706"/>
      <c r="K53" s="706"/>
      <c r="L53" s="706"/>
      <c r="M53" s="706"/>
      <c r="N53" s="706"/>
      <c r="O53" s="706"/>
      <c r="P53" s="668"/>
      <c r="Q53" s="668"/>
      <c r="R53" s="668"/>
      <c r="S53" s="668"/>
      <c r="T53" s="668"/>
      <c r="U53" s="668"/>
    </row>
    <row r="54" spans="1:21" ht="13.2">
      <c r="A54" s="668"/>
      <c r="B54" s="668"/>
      <c r="C54" s="668"/>
      <c r="D54" s="668"/>
      <c r="E54" s="668"/>
      <c r="F54" s="668"/>
      <c r="G54" s="668"/>
      <c r="H54" s="668"/>
      <c r="I54" s="668"/>
      <c r="J54" s="668"/>
      <c r="K54" s="668"/>
      <c r="L54" s="668"/>
      <c r="M54" s="668"/>
      <c r="N54" s="668"/>
      <c r="O54" s="668"/>
      <c r="P54" s="668"/>
      <c r="Q54" s="668"/>
      <c r="R54" s="668"/>
      <c r="S54" s="668"/>
      <c r="T54" s="668"/>
      <c r="U54" s="668"/>
    </row>
    <row r="55" spans="1:21" ht="13.2">
      <c r="A55" s="668"/>
      <c r="B55" s="668"/>
      <c r="C55" s="668"/>
      <c r="D55" s="668"/>
      <c r="E55" s="668"/>
      <c r="F55" s="668"/>
      <c r="G55" s="668"/>
      <c r="H55" s="668"/>
      <c r="I55" s="668"/>
      <c r="J55" s="668"/>
      <c r="K55" s="668"/>
      <c r="L55" s="668"/>
      <c r="M55" s="668"/>
      <c r="N55" s="668"/>
      <c r="O55" s="668"/>
      <c r="P55" s="668"/>
      <c r="Q55" s="668"/>
      <c r="R55" s="668"/>
      <c r="S55" s="668"/>
      <c r="T55" s="668"/>
      <c r="U55" s="668"/>
    </row>
    <row r="56" spans="1:21" ht="13.2">
      <c r="A56" s="668"/>
      <c r="B56" s="668"/>
      <c r="C56" s="668"/>
      <c r="D56" s="668"/>
      <c r="E56" s="668"/>
      <c r="F56" s="668"/>
      <c r="G56" s="668"/>
      <c r="H56" s="668"/>
      <c r="I56" s="668"/>
      <c r="J56" s="668"/>
      <c r="K56" s="668"/>
      <c r="L56" s="668"/>
      <c r="M56" s="668"/>
      <c r="N56" s="668"/>
      <c r="O56" s="668"/>
      <c r="P56" s="668"/>
      <c r="Q56" s="668"/>
      <c r="R56" s="668"/>
      <c r="S56" s="668"/>
      <c r="T56" s="668"/>
      <c r="U56" s="668"/>
    </row>
    <row r="57" spans="1:21" ht="13.2">
      <c r="A57" s="668"/>
      <c r="B57" s="668"/>
      <c r="C57" s="668"/>
      <c r="D57" s="668"/>
      <c r="E57" s="668"/>
      <c r="F57" s="668"/>
      <c r="G57" s="668"/>
      <c r="H57" s="668"/>
      <c r="I57" s="668"/>
      <c r="J57" s="668"/>
      <c r="K57" s="668"/>
      <c r="L57" s="668"/>
      <c r="M57" s="668"/>
      <c r="N57" s="668"/>
      <c r="O57" s="668"/>
      <c r="P57" s="668"/>
      <c r="Q57" s="668"/>
      <c r="R57" s="668"/>
      <c r="S57" s="668"/>
      <c r="T57" s="668"/>
      <c r="U57" s="668"/>
    </row>
    <row r="58" spans="1:21" ht="13.2">
      <c r="A58" s="668"/>
      <c r="B58" s="668"/>
      <c r="C58" s="668"/>
      <c r="D58" s="668"/>
      <c r="E58" s="668"/>
      <c r="F58" s="668"/>
      <c r="G58" s="668"/>
      <c r="H58" s="668"/>
      <c r="I58" s="668"/>
      <c r="J58" s="668"/>
      <c r="K58" s="668"/>
      <c r="L58" s="668"/>
      <c r="M58" s="668"/>
      <c r="N58" s="668"/>
      <c r="O58" s="668"/>
      <c r="P58" s="668"/>
      <c r="Q58" s="668"/>
      <c r="R58" s="668"/>
      <c r="S58" s="668"/>
      <c r="T58" s="668"/>
      <c r="U58" s="668"/>
    </row>
    <row r="59" spans="1:21" ht="13.2">
      <c r="A59" s="668"/>
      <c r="B59" s="668"/>
      <c r="C59" s="668"/>
      <c r="D59" s="699"/>
      <c r="E59" s="668"/>
      <c r="F59" s="668"/>
      <c r="G59" s="668"/>
      <c r="H59" s="668"/>
      <c r="I59" s="668"/>
      <c r="J59" s="668"/>
      <c r="K59" s="668"/>
      <c r="L59" s="668"/>
      <c r="M59" s="668"/>
      <c r="N59" s="668"/>
      <c r="O59" s="668"/>
      <c r="P59" s="668"/>
      <c r="Q59" s="668"/>
      <c r="R59" s="668"/>
      <c r="S59" s="668"/>
      <c r="T59" s="668"/>
      <c r="U59" s="668"/>
    </row>
    <row r="60" spans="1:21" ht="13.2">
      <c r="A60" s="668"/>
      <c r="B60" s="668"/>
      <c r="C60" s="668"/>
      <c r="D60" s="699"/>
      <c r="E60" s="668"/>
      <c r="F60" s="668"/>
      <c r="G60" s="668"/>
      <c r="H60" s="668"/>
      <c r="I60" s="668"/>
      <c r="J60" s="668"/>
      <c r="K60" s="668"/>
      <c r="L60" s="668"/>
      <c r="M60" s="668"/>
      <c r="N60" s="668"/>
      <c r="O60" s="668"/>
      <c r="P60" s="668"/>
      <c r="Q60" s="668"/>
      <c r="R60" s="668"/>
      <c r="S60" s="668"/>
      <c r="T60" s="668"/>
      <c r="U60" s="668"/>
    </row>
    <row r="61" spans="1:21" ht="13.2">
      <c r="A61" s="668"/>
      <c r="B61" s="668"/>
      <c r="C61" s="668"/>
      <c r="D61" s="699"/>
      <c r="E61" s="668"/>
      <c r="F61" s="668"/>
      <c r="G61" s="668"/>
      <c r="H61" s="668"/>
      <c r="I61" s="668"/>
      <c r="J61" s="668"/>
      <c r="K61" s="668"/>
      <c r="L61" s="668"/>
      <c r="M61" s="668"/>
      <c r="N61" s="668"/>
      <c r="O61" s="668"/>
      <c r="P61" s="668"/>
      <c r="Q61" s="668"/>
      <c r="R61" s="668"/>
      <c r="S61" s="668"/>
      <c r="T61" s="668"/>
      <c r="U61" s="668"/>
    </row>
    <row r="62" spans="1:21" ht="13.2">
      <c r="A62" s="668"/>
      <c r="B62" s="668"/>
      <c r="C62" s="668"/>
      <c r="D62" s="699"/>
      <c r="E62" s="668"/>
      <c r="F62" s="668"/>
      <c r="G62" s="668"/>
      <c r="H62" s="668"/>
      <c r="I62" s="668"/>
      <c r="J62" s="668"/>
      <c r="K62" s="668"/>
      <c r="L62" s="668"/>
      <c r="M62" s="668"/>
      <c r="N62" s="668"/>
      <c r="O62" s="668"/>
      <c r="P62" s="668"/>
      <c r="Q62" s="668"/>
      <c r="R62" s="668"/>
      <c r="S62" s="668"/>
      <c r="T62" s="668"/>
      <c r="U62" s="668"/>
    </row>
    <row r="63" spans="1:21" ht="13.2">
      <c r="A63" s="668"/>
      <c r="B63" s="668"/>
      <c r="C63" s="668"/>
      <c r="D63" s="699"/>
      <c r="E63" s="668"/>
      <c r="F63" s="668"/>
      <c r="G63" s="668"/>
      <c r="H63" s="668"/>
      <c r="I63" s="668"/>
      <c r="J63" s="668"/>
      <c r="K63" s="668"/>
      <c r="L63" s="668"/>
      <c r="M63" s="668"/>
      <c r="N63" s="668"/>
      <c r="O63" s="668"/>
      <c r="P63" s="668"/>
      <c r="Q63" s="668"/>
      <c r="R63" s="668"/>
      <c r="S63" s="668"/>
      <c r="T63" s="668"/>
      <c r="U63" s="668"/>
    </row>
    <row r="64" spans="1:21" ht="13.2">
      <c r="A64" s="668"/>
      <c r="B64" s="668"/>
      <c r="C64" s="668"/>
      <c r="D64" s="699"/>
      <c r="E64" s="668"/>
      <c r="F64" s="668"/>
      <c r="G64" s="668"/>
      <c r="H64" s="668"/>
      <c r="I64" s="668"/>
      <c r="J64" s="668"/>
      <c r="K64" s="668"/>
      <c r="L64" s="668"/>
      <c r="M64" s="668"/>
      <c r="N64" s="668"/>
      <c r="O64" s="668"/>
      <c r="P64" s="668"/>
      <c r="Q64" s="668"/>
      <c r="R64" s="668"/>
      <c r="S64" s="668"/>
      <c r="T64" s="668"/>
      <c r="U64" s="668"/>
    </row>
    <row r="65" spans="1:21" ht="13.2">
      <c r="A65" s="699"/>
      <c r="B65" s="699"/>
      <c r="C65" s="699"/>
      <c r="D65" s="699"/>
      <c r="E65" s="668"/>
      <c r="F65" s="668"/>
      <c r="G65" s="668"/>
      <c r="H65" s="668"/>
      <c r="I65" s="668"/>
      <c r="J65" s="668"/>
      <c r="K65" s="668"/>
      <c r="L65" s="668"/>
      <c r="M65" s="668"/>
      <c r="N65" s="668"/>
      <c r="O65" s="668"/>
      <c r="P65" s="668"/>
      <c r="Q65" s="668"/>
      <c r="R65" s="668"/>
      <c r="S65" s="668"/>
      <c r="T65" s="668"/>
      <c r="U65" s="668"/>
    </row>
    <row r="66" spans="1:21" ht="13.2">
      <c r="A66" s="699"/>
      <c r="B66" s="668"/>
      <c r="C66" s="668"/>
      <c r="D66" s="668"/>
      <c r="E66" s="668"/>
      <c r="F66" s="668"/>
      <c r="G66" s="668"/>
      <c r="H66" s="668"/>
      <c r="I66" s="668"/>
      <c r="J66" s="668"/>
      <c r="K66" s="668"/>
      <c r="L66" s="668"/>
      <c r="M66" s="668"/>
      <c r="N66" s="668"/>
      <c r="O66" s="668"/>
      <c r="P66" s="668"/>
      <c r="Q66" s="668"/>
      <c r="R66" s="668"/>
      <c r="S66" s="668"/>
      <c r="T66" s="668"/>
      <c r="U66" s="668"/>
    </row>
  </sheetData>
  <mergeCells count="1">
    <mergeCell ref="A2:B2"/>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06D25-353C-4071-A787-69548A9E2391}">
  <sheetPr>
    <tabColor theme="3"/>
  </sheetPr>
  <dimension ref="A1"/>
  <sheetViews>
    <sheetView showGridLines="0" zoomScaleNormal="100" workbookViewId="0"/>
  </sheetViews>
  <sheetFormatPr defaultColWidth="9.109375" defaultRowHeight="14.4"/>
  <cols>
    <col min="1" max="1" width="8.44140625" style="188" customWidth="1"/>
    <col min="2" max="16384" width="9.109375" style="188"/>
  </cols>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8FB52-1A68-4FA7-966B-660941E528ED}">
  <sheetPr>
    <tabColor theme="5"/>
    <outlinePr summaryRight="0"/>
  </sheetPr>
  <dimension ref="A1:AD35"/>
  <sheetViews>
    <sheetView showGridLines="0" zoomScaleNormal="100" workbookViewId="0"/>
  </sheetViews>
  <sheetFormatPr defaultColWidth="13.44140625" defaultRowHeight="13.2"/>
  <cols>
    <col min="1" max="1" width="35.5546875" style="4" customWidth="1"/>
    <col min="2" max="3" width="13.33203125" style="4" customWidth="1"/>
    <col min="4" max="4" width="14.5546875" style="4" customWidth="1"/>
    <col min="5" max="13" width="13.33203125" style="4" customWidth="1"/>
    <col min="14" max="16384" width="13.44140625" style="4"/>
  </cols>
  <sheetData>
    <row r="1" spans="1:30" ht="39.75" customHeight="1">
      <c r="A1" s="3" t="s">
        <v>11</v>
      </c>
      <c r="B1" s="668"/>
      <c r="C1" s="668"/>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row>
    <row r="2" spans="1:30" ht="39.75" customHeight="1" thickBot="1">
      <c r="A2" s="520" t="s">
        <v>678</v>
      </c>
      <c r="B2" s="146"/>
      <c r="C2" s="146"/>
      <c r="D2" s="146"/>
      <c r="E2" s="146"/>
      <c r="F2" s="146"/>
      <c r="G2" s="146"/>
      <c r="H2" s="146"/>
      <c r="I2" s="146"/>
      <c r="J2" s="146"/>
      <c r="K2" s="146"/>
      <c r="L2" s="146"/>
      <c r="M2" s="146"/>
      <c r="N2" s="668"/>
      <c r="O2" s="668"/>
      <c r="P2" s="668"/>
      <c r="Q2" s="668"/>
      <c r="R2" s="668"/>
      <c r="S2" s="668"/>
      <c r="T2" s="668"/>
      <c r="U2" s="668"/>
      <c r="V2" s="668"/>
      <c r="W2" s="668"/>
      <c r="X2" s="668"/>
      <c r="Y2" s="668"/>
      <c r="Z2" s="668"/>
      <c r="AA2" s="668"/>
      <c r="AB2" s="668"/>
      <c r="AC2" s="668"/>
      <c r="AD2" s="668"/>
    </row>
    <row r="4" spans="1:30" s="149" customFormat="1">
      <c r="A4" s="626" t="s">
        <v>595</v>
      </c>
      <c r="B4" s="156"/>
      <c r="E4" s="157"/>
      <c r="F4" s="330"/>
      <c r="H4" s="152"/>
      <c r="L4" s="668"/>
      <c r="M4" s="668"/>
      <c r="N4" s="668"/>
      <c r="O4" s="668"/>
      <c r="P4" s="668"/>
      <c r="Q4" s="668"/>
      <c r="R4" s="668"/>
      <c r="S4" s="668"/>
      <c r="T4" s="668"/>
      <c r="U4" s="668"/>
      <c r="V4" s="668"/>
      <c r="W4" s="668"/>
      <c r="X4" s="668"/>
      <c r="Y4" s="668"/>
      <c r="Z4" s="668"/>
      <c r="AA4" s="668"/>
      <c r="AB4" s="668"/>
      <c r="AC4" s="668"/>
      <c r="AD4" s="668"/>
    </row>
    <row r="5" spans="1:30" s="159" customFormat="1" ht="39.6">
      <c r="A5" s="281"/>
      <c r="B5" s="281" t="s">
        <v>383</v>
      </c>
      <c r="C5" s="281" t="s">
        <v>384</v>
      </c>
      <c r="D5" s="281" t="s">
        <v>385</v>
      </c>
      <c r="E5" s="281" t="s">
        <v>386</v>
      </c>
      <c r="F5" s="281" t="s">
        <v>387</v>
      </c>
      <c r="G5" s="281" t="s">
        <v>388</v>
      </c>
      <c r="H5" s="331" t="s">
        <v>389</v>
      </c>
      <c r="I5" s="331" t="s">
        <v>390</v>
      </c>
      <c r="J5" s="281" t="s">
        <v>391</v>
      </c>
      <c r="K5" s="281" t="s">
        <v>392</v>
      </c>
      <c r="L5" s="1024" t="s">
        <v>729</v>
      </c>
      <c r="M5" s="331" t="s">
        <v>393</v>
      </c>
      <c r="N5" s="668"/>
      <c r="O5" s="668"/>
      <c r="P5" s="668"/>
      <c r="Q5" s="668"/>
      <c r="R5" s="668"/>
      <c r="S5" s="668"/>
      <c r="T5" s="668"/>
      <c r="U5" s="668"/>
      <c r="V5" s="668"/>
      <c r="W5" s="668"/>
      <c r="X5" s="668"/>
      <c r="Y5" s="668"/>
      <c r="Z5" s="668"/>
      <c r="AA5" s="668"/>
      <c r="AB5" s="668"/>
      <c r="AC5" s="668"/>
      <c r="AD5" s="668"/>
    </row>
    <row r="6" spans="1:30" s="149" customFormat="1" ht="13.5" customHeight="1">
      <c r="A6" s="332" t="s">
        <v>696</v>
      </c>
      <c r="B6" s="333" t="s">
        <v>394</v>
      </c>
      <c r="C6" s="334">
        <v>1</v>
      </c>
      <c r="D6" s="333" t="s">
        <v>395</v>
      </c>
      <c r="E6" s="333" t="s">
        <v>59</v>
      </c>
      <c r="F6" s="333" t="s">
        <v>396</v>
      </c>
      <c r="G6" s="335">
        <v>9.1300000000000008</v>
      </c>
      <c r="H6" s="336">
        <f>AVERAGE('Wind &amp; Solar data'!I7:T7)*4</f>
        <v>22.177873999999999</v>
      </c>
      <c r="I6" s="334">
        <f>H6/(G6*8760)*1000</f>
        <v>0.27729690868080037</v>
      </c>
      <c r="J6" s="333" t="s">
        <v>397</v>
      </c>
      <c r="K6" s="337">
        <v>1</v>
      </c>
      <c r="L6" s="1120">
        <f>SUM('Wind &amp; Solar data'!I29:L29)</f>
        <v>46.001045478306324</v>
      </c>
      <c r="M6" s="338"/>
      <c r="N6" s="668"/>
      <c r="O6" s="668"/>
      <c r="P6" s="668"/>
      <c r="Q6" s="668"/>
      <c r="R6" s="668"/>
      <c r="S6" s="668"/>
      <c r="T6" s="668"/>
      <c r="U6" s="668"/>
      <c r="V6" s="668"/>
      <c r="W6" s="668"/>
      <c r="X6" s="668"/>
      <c r="Y6" s="668"/>
      <c r="Z6" s="668"/>
      <c r="AA6" s="668"/>
      <c r="AB6" s="668"/>
      <c r="AC6" s="668"/>
      <c r="AD6" s="668"/>
    </row>
    <row r="7" spans="1:30" s="149" customFormat="1" ht="13.5" customHeight="1">
      <c r="A7" s="339" t="s">
        <v>697</v>
      </c>
      <c r="B7" s="333" t="s">
        <v>394</v>
      </c>
      <c r="C7" s="341">
        <v>1</v>
      </c>
      <c r="D7" s="340" t="s">
        <v>395</v>
      </c>
      <c r="E7" s="340" t="s">
        <v>59</v>
      </c>
      <c r="F7" s="340">
        <v>2010</v>
      </c>
      <c r="G7" s="342">
        <v>10</v>
      </c>
      <c r="H7" s="343">
        <f>AVERAGE('Wind &amp; Solar data'!I8:T8)*4</f>
        <v>24.194258999999992</v>
      </c>
      <c r="I7" s="341">
        <f t="shared" ref="I7:I10" si="0">H7/(G7*8760)*1000</f>
        <v>0.27619017123287659</v>
      </c>
      <c r="J7" s="340" t="s">
        <v>397</v>
      </c>
      <c r="K7" s="344">
        <v>0.7</v>
      </c>
      <c r="L7" s="1121"/>
      <c r="M7" s="345"/>
      <c r="N7" s="668"/>
      <c r="O7" s="668"/>
      <c r="P7" s="668"/>
      <c r="Q7" s="668"/>
      <c r="R7" s="668"/>
      <c r="S7" s="668"/>
      <c r="T7" s="668"/>
      <c r="U7" s="668"/>
      <c r="V7" s="668"/>
      <c r="W7" s="668"/>
      <c r="X7" s="668"/>
      <c r="Y7" s="668"/>
      <c r="Z7" s="668"/>
      <c r="AA7" s="668"/>
      <c r="AB7" s="668"/>
      <c r="AC7" s="668"/>
      <c r="AD7" s="668"/>
    </row>
    <row r="8" spans="1:30" s="149" customFormat="1" ht="13.5" customHeight="1">
      <c r="A8" s="339" t="s">
        <v>698</v>
      </c>
      <c r="B8" s="333" t="s">
        <v>394</v>
      </c>
      <c r="C8" s="341">
        <v>1</v>
      </c>
      <c r="D8" s="340" t="s">
        <v>395</v>
      </c>
      <c r="E8" s="340" t="s">
        <v>59</v>
      </c>
      <c r="F8" s="340" t="s">
        <v>399</v>
      </c>
      <c r="G8" s="342">
        <v>14.9</v>
      </c>
      <c r="H8" s="343">
        <f>AVERAGE('Wind &amp; Solar data'!I10:T10)*4</f>
        <v>33.236659666666675</v>
      </c>
      <c r="I8" s="341">
        <f t="shared" si="0"/>
        <v>0.25464021686943916</v>
      </c>
      <c r="J8" s="340" t="s">
        <v>397</v>
      </c>
      <c r="K8" s="344">
        <v>0.73</v>
      </c>
      <c r="L8" s="343">
        <f>SUM('Wind &amp; Solar data'!I30:L30)</f>
        <v>46.107382550335565</v>
      </c>
      <c r="M8" s="345"/>
      <c r="N8" s="668"/>
      <c r="O8" s="668"/>
      <c r="P8" s="668"/>
      <c r="Q8" s="668"/>
      <c r="R8" s="668"/>
      <c r="S8" s="668"/>
      <c r="T8" s="668"/>
      <c r="U8" s="668"/>
      <c r="V8" s="668"/>
      <c r="W8" s="668"/>
      <c r="X8" s="668"/>
      <c r="Y8" s="668"/>
      <c r="Z8" s="668"/>
      <c r="AA8" s="668"/>
      <c r="AB8" s="668"/>
      <c r="AC8" s="668"/>
      <c r="AD8" s="668"/>
    </row>
    <row r="9" spans="1:30" s="149" customFormat="1" ht="26.4">
      <c r="A9" s="339" t="s">
        <v>400</v>
      </c>
      <c r="B9" s="333" t="s">
        <v>394</v>
      </c>
      <c r="C9" s="344">
        <v>1</v>
      </c>
      <c r="D9" s="340" t="s">
        <v>395</v>
      </c>
      <c r="E9" s="340" t="s">
        <v>283</v>
      </c>
      <c r="F9" s="340" t="s">
        <v>401</v>
      </c>
      <c r="G9" s="342">
        <v>18.3</v>
      </c>
      <c r="H9" s="343">
        <f>AVERAGE('Wind &amp; Solar data'!I11:T11)*4</f>
        <v>47.64393066666667</v>
      </c>
      <c r="I9" s="344">
        <f t="shared" si="0"/>
        <v>0.29720245194666939</v>
      </c>
      <c r="J9" s="346" t="s">
        <v>402</v>
      </c>
      <c r="K9" s="347">
        <v>0.7</v>
      </c>
      <c r="L9" s="343">
        <f>SUM('Wind &amp; Solar data'!I31:L31)</f>
        <v>65.628415300546436</v>
      </c>
      <c r="M9" s="345"/>
      <c r="N9" s="668"/>
      <c r="O9" s="668"/>
      <c r="P9" s="668"/>
      <c r="Q9" s="668"/>
      <c r="R9" s="668"/>
      <c r="S9" s="668"/>
      <c r="T9" s="668"/>
      <c r="U9" s="668"/>
      <c r="V9" s="668"/>
      <c r="W9" s="668"/>
      <c r="X9" s="668"/>
      <c r="Y9" s="668"/>
      <c r="Z9" s="668"/>
      <c r="AA9" s="668"/>
      <c r="AB9" s="668"/>
      <c r="AC9" s="668"/>
      <c r="AD9" s="668"/>
    </row>
    <row r="10" spans="1:30" s="149" customFormat="1" ht="13.5" customHeight="1">
      <c r="A10" s="339" t="s">
        <v>403</v>
      </c>
      <c r="B10" s="333" t="s">
        <v>394</v>
      </c>
      <c r="C10" s="341">
        <v>1</v>
      </c>
      <c r="D10" s="340" t="s">
        <v>395</v>
      </c>
      <c r="E10" s="340" t="s">
        <v>59</v>
      </c>
      <c r="F10" s="340" t="s">
        <v>404</v>
      </c>
      <c r="G10" s="342">
        <v>24</v>
      </c>
      <c r="H10" s="343">
        <f>AVERAGE('Wind &amp; Solar data'!I12:T12)*4</f>
        <v>73.634671999999995</v>
      </c>
      <c r="I10" s="341">
        <f t="shared" si="0"/>
        <v>0.35024101978691019</v>
      </c>
      <c r="J10" s="340" t="s">
        <v>405</v>
      </c>
      <c r="K10" s="344">
        <v>0.72</v>
      </c>
      <c r="L10" s="343">
        <f>SUM('Wind &amp; Solar data'!I32:L32)</f>
        <v>42.541666666666671</v>
      </c>
      <c r="M10" s="345"/>
      <c r="N10" s="668"/>
      <c r="O10" s="668"/>
      <c r="P10" s="668"/>
      <c r="Q10" s="668"/>
      <c r="R10" s="668"/>
      <c r="S10" s="668"/>
      <c r="T10" s="668"/>
      <c r="U10" s="668"/>
      <c r="V10" s="668"/>
      <c r="W10" s="668"/>
      <c r="X10" s="668"/>
      <c r="Y10" s="668"/>
      <c r="Z10" s="668"/>
      <c r="AA10" s="668"/>
      <c r="AB10" s="668"/>
      <c r="AC10" s="668"/>
      <c r="AD10" s="668"/>
    </row>
    <row r="11" spans="1:30" s="149" customFormat="1" ht="13.5" customHeight="1">
      <c r="A11" s="339" t="s">
        <v>406</v>
      </c>
      <c r="B11" s="333" t="s">
        <v>394</v>
      </c>
      <c r="C11" s="341">
        <v>1</v>
      </c>
      <c r="D11" s="340" t="s">
        <v>395</v>
      </c>
      <c r="E11" s="340" t="s">
        <v>285</v>
      </c>
      <c r="F11" s="340" t="s">
        <v>168</v>
      </c>
      <c r="G11" s="342">
        <v>93.9</v>
      </c>
      <c r="H11" s="343">
        <f>AVERAGE('Wind &amp; Solar data'!I13:S13)*4</f>
        <v>274.62142329018184</v>
      </c>
      <c r="I11" s="341">
        <f>H11/(G11*8760)*1000</f>
        <v>0.333860250740589</v>
      </c>
      <c r="J11" s="340" t="s">
        <v>407</v>
      </c>
      <c r="K11" s="344">
        <v>1</v>
      </c>
      <c r="L11" s="343">
        <f>SUM('Wind &amp; Solar data'!I33:L33)</f>
        <v>53.92971246006389</v>
      </c>
      <c r="M11" s="343">
        <v>128</v>
      </c>
      <c r="N11" s="668"/>
      <c r="O11" s="668"/>
      <c r="P11" s="668"/>
      <c r="Q11" s="668"/>
      <c r="R11" s="668"/>
      <c r="S11" s="668"/>
      <c r="T11" s="668"/>
      <c r="U11" s="668"/>
      <c r="V11" s="668"/>
      <c r="W11" s="668"/>
      <c r="X11" s="668"/>
      <c r="Y11" s="668"/>
      <c r="Z11" s="668"/>
      <c r="AA11" s="668"/>
      <c r="AB11" s="668"/>
      <c r="AC11" s="668"/>
      <c r="AD11" s="668"/>
    </row>
    <row r="12" spans="1:30" s="149" customFormat="1" ht="13.5" customHeight="1">
      <c r="A12" s="339" t="s">
        <v>492</v>
      </c>
      <c r="B12" s="333" t="s">
        <v>394</v>
      </c>
      <c r="C12" s="341">
        <v>1</v>
      </c>
      <c r="D12" s="340" t="s">
        <v>395</v>
      </c>
      <c r="E12" s="340" t="s">
        <v>59</v>
      </c>
      <c r="F12" s="340">
        <v>2023</v>
      </c>
      <c r="G12" s="342">
        <v>63</v>
      </c>
      <c r="H12" s="343">
        <v>190</v>
      </c>
      <c r="I12" s="341">
        <f>H12/(G12*8760)*1000</f>
        <v>0.34427774153801549</v>
      </c>
      <c r="J12" s="340" t="s">
        <v>405</v>
      </c>
      <c r="K12" s="344">
        <v>0.65</v>
      </c>
      <c r="L12" s="343" t="s">
        <v>408</v>
      </c>
      <c r="M12" s="343">
        <v>82</v>
      </c>
      <c r="N12" s="668"/>
      <c r="O12" s="668"/>
      <c r="P12" s="668"/>
      <c r="Q12" s="668"/>
      <c r="R12" s="668"/>
      <c r="S12" s="668"/>
      <c r="T12" s="668"/>
      <c r="U12" s="668"/>
      <c r="V12" s="668"/>
      <c r="W12" s="668"/>
      <c r="X12" s="668"/>
      <c r="Y12" s="668"/>
      <c r="Z12" s="668"/>
      <c r="AA12" s="668"/>
      <c r="AB12" s="668"/>
      <c r="AC12" s="668"/>
      <c r="AD12" s="668"/>
    </row>
    <row r="13" spans="1:30" s="149" customFormat="1" ht="13.5" customHeight="1">
      <c r="A13" s="332" t="s">
        <v>488</v>
      </c>
      <c r="B13" s="333" t="s">
        <v>394</v>
      </c>
      <c r="C13" s="334">
        <v>1</v>
      </c>
      <c r="D13" s="333" t="s">
        <v>395</v>
      </c>
      <c r="E13" s="333" t="s">
        <v>285</v>
      </c>
      <c r="F13" s="333">
        <v>2024</v>
      </c>
      <c r="G13" s="335">
        <v>50</v>
      </c>
      <c r="H13" s="812">
        <v>110</v>
      </c>
      <c r="I13" s="341">
        <f>H13/(G13*8760)*1000</f>
        <v>0.25114155251141551</v>
      </c>
      <c r="J13" s="336" t="s">
        <v>407</v>
      </c>
      <c r="K13" s="337">
        <v>1</v>
      </c>
      <c r="L13" s="343" t="s">
        <v>408</v>
      </c>
      <c r="M13" s="338">
        <v>75</v>
      </c>
      <c r="N13" s="719"/>
      <c r="O13" s="719"/>
      <c r="P13" s="668"/>
      <c r="Q13" s="668"/>
      <c r="R13" s="668"/>
      <c r="S13" s="668"/>
      <c r="T13" s="668"/>
      <c r="U13" s="668"/>
      <c r="V13" s="668"/>
      <c r="W13" s="668"/>
      <c r="X13" s="668"/>
      <c r="Y13" s="668"/>
      <c r="Z13" s="668"/>
      <c r="AA13" s="668"/>
      <c r="AB13" s="668"/>
      <c r="AC13" s="668"/>
      <c r="AD13" s="668"/>
    </row>
    <row r="14" spans="1:30" s="189" customFormat="1" ht="13.5" customHeight="1">
      <c r="A14" s="593" t="s">
        <v>409</v>
      </c>
      <c r="B14" s="594"/>
      <c r="C14" s="595"/>
      <c r="D14" s="594"/>
      <c r="E14" s="594"/>
      <c r="F14" s="594"/>
      <c r="G14" s="596">
        <f>SUM(G6:G13)</f>
        <v>283.23</v>
      </c>
      <c r="H14" s="597">
        <f>SUM(H6:H13)</f>
        <v>775.50881862351514</v>
      </c>
      <c r="I14" s="598">
        <f>H14/(G14*8760)*1000</f>
        <v>0.31256718551161972</v>
      </c>
      <c r="J14" s="594"/>
      <c r="K14" s="598">
        <f>SUMPRODUCT(K6:K13,G6:G13)/G14</f>
        <v>0.85424213536701621</v>
      </c>
      <c r="L14" s="599"/>
      <c r="M14" s="597"/>
      <c r="N14" s="668"/>
      <c r="O14" s="668"/>
      <c r="P14" s="668"/>
      <c r="Q14" s="668"/>
      <c r="R14" s="668"/>
      <c r="S14" s="668"/>
      <c r="T14" s="668"/>
      <c r="U14" s="668"/>
      <c r="V14" s="668"/>
      <c r="W14" s="668"/>
      <c r="X14" s="668"/>
      <c r="Y14" s="668"/>
      <c r="Z14" s="668"/>
      <c r="AA14" s="668"/>
      <c r="AB14" s="668"/>
      <c r="AC14" s="668"/>
      <c r="AD14" s="668"/>
    </row>
    <row r="15" spans="1:30" s="149" customFormat="1" ht="13.5" customHeight="1">
      <c r="A15" s="339" t="s">
        <v>410</v>
      </c>
      <c r="B15" s="333" t="s">
        <v>394</v>
      </c>
      <c r="C15" s="341">
        <v>1</v>
      </c>
      <c r="D15" s="340" t="s">
        <v>395</v>
      </c>
      <c r="E15" s="340" t="s">
        <v>285</v>
      </c>
      <c r="F15" s="340">
        <v>2025</v>
      </c>
      <c r="G15" s="342">
        <v>137</v>
      </c>
      <c r="H15" s="343"/>
      <c r="I15" s="343"/>
      <c r="J15" s="343" t="s">
        <v>411</v>
      </c>
      <c r="K15" s="344">
        <v>1</v>
      </c>
      <c r="L15" s="343"/>
      <c r="M15" s="345">
        <v>240</v>
      </c>
      <c r="N15" s="810"/>
      <c r="O15" s="719"/>
      <c r="P15" s="668"/>
      <c r="Q15" s="668"/>
      <c r="R15" s="668"/>
      <c r="S15" s="668"/>
      <c r="T15" s="668"/>
      <c r="U15" s="668"/>
      <c r="V15" s="668"/>
      <c r="W15" s="668"/>
      <c r="X15" s="668"/>
      <c r="Y15" s="668"/>
      <c r="Z15" s="668"/>
      <c r="AA15" s="668"/>
      <c r="AB15" s="668"/>
      <c r="AC15" s="668"/>
      <c r="AD15" s="668"/>
    </row>
    <row r="16" spans="1:30" s="149" customFormat="1" ht="13.5" customHeight="1">
      <c r="A16" s="339" t="s">
        <v>412</v>
      </c>
      <c r="B16" s="340" t="s">
        <v>596</v>
      </c>
      <c r="C16" s="341">
        <v>1</v>
      </c>
      <c r="D16" s="340" t="s">
        <v>395</v>
      </c>
      <c r="E16" s="340" t="s">
        <v>285</v>
      </c>
      <c r="F16" s="340">
        <v>2024</v>
      </c>
      <c r="G16" s="342">
        <v>30</v>
      </c>
      <c r="H16" s="343"/>
      <c r="I16" s="343"/>
      <c r="J16" s="343" t="s">
        <v>407</v>
      </c>
      <c r="K16" s="344">
        <v>1</v>
      </c>
      <c r="L16" s="343"/>
      <c r="M16" s="345">
        <v>21</v>
      </c>
      <c r="N16" s="810"/>
      <c r="O16" s="719"/>
      <c r="P16" s="668"/>
      <c r="Q16" s="668"/>
      <c r="R16" s="668"/>
      <c r="S16" s="668"/>
      <c r="T16" s="668"/>
      <c r="U16" s="668"/>
      <c r="V16" s="668"/>
      <c r="W16" s="668"/>
      <c r="X16" s="668"/>
      <c r="Y16" s="668"/>
      <c r="Z16" s="668"/>
      <c r="AA16" s="668"/>
      <c r="AB16" s="668"/>
      <c r="AC16" s="668"/>
      <c r="AD16" s="668"/>
    </row>
    <row r="17" spans="1:30" s="149" customFormat="1" ht="13.5" customHeight="1">
      <c r="A17" s="339" t="s">
        <v>413</v>
      </c>
      <c r="B17" s="340" t="s">
        <v>596</v>
      </c>
      <c r="C17" s="341">
        <v>1</v>
      </c>
      <c r="D17" s="340" t="s">
        <v>395</v>
      </c>
      <c r="E17" s="340" t="s">
        <v>59</v>
      </c>
      <c r="F17" s="340">
        <v>2024</v>
      </c>
      <c r="G17" s="342">
        <v>22.1</v>
      </c>
      <c r="H17" s="343"/>
      <c r="I17" s="343"/>
      <c r="J17" s="343" t="s">
        <v>414</v>
      </c>
      <c r="K17" s="344">
        <v>0</v>
      </c>
      <c r="L17" s="343"/>
      <c r="M17" s="345">
        <v>16</v>
      </c>
      <c r="N17" s="810"/>
      <c r="O17" s="719"/>
      <c r="P17" s="668"/>
      <c r="Q17" s="668"/>
      <c r="R17" s="668"/>
      <c r="S17" s="668"/>
      <c r="T17" s="668"/>
      <c r="U17" s="668"/>
      <c r="V17" s="668"/>
      <c r="W17" s="668"/>
      <c r="X17" s="668"/>
      <c r="Y17" s="668"/>
      <c r="Z17" s="668"/>
      <c r="AA17" s="668"/>
      <c r="AB17" s="668"/>
      <c r="AC17" s="668"/>
      <c r="AD17" s="668"/>
    </row>
    <row r="18" spans="1:30" s="149" customFormat="1" ht="13.5" customHeight="1">
      <c r="A18" s="1002" t="s">
        <v>415</v>
      </c>
      <c r="B18" s="333" t="s">
        <v>394</v>
      </c>
      <c r="C18" s="341">
        <v>1</v>
      </c>
      <c r="D18" s="340" t="s">
        <v>395</v>
      </c>
      <c r="E18" s="340" t="s">
        <v>59</v>
      </c>
      <c r="F18" s="340">
        <v>2025</v>
      </c>
      <c r="G18" s="342">
        <v>105.4</v>
      </c>
      <c r="H18" s="343"/>
      <c r="I18" s="343"/>
      <c r="J18" s="343" t="s">
        <v>397</v>
      </c>
      <c r="K18" s="344">
        <v>0.65</v>
      </c>
      <c r="L18" s="343"/>
      <c r="M18" s="345">
        <v>190</v>
      </c>
      <c r="N18" s="810"/>
      <c r="O18" s="719"/>
      <c r="P18" s="668"/>
      <c r="Q18" s="668"/>
      <c r="R18" s="668"/>
      <c r="S18" s="668"/>
      <c r="T18" s="668"/>
      <c r="U18" s="668"/>
      <c r="V18" s="668"/>
      <c r="W18" s="668"/>
      <c r="X18" s="668"/>
      <c r="Y18" s="668"/>
      <c r="Z18" s="668"/>
      <c r="AA18" s="668"/>
      <c r="AB18" s="668"/>
      <c r="AC18" s="668"/>
      <c r="AD18" s="668"/>
    </row>
    <row r="19" spans="1:30" s="149" customFormat="1" ht="13.5" customHeight="1">
      <c r="A19" s="1002" t="s">
        <v>416</v>
      </c>
      <c r="B19" s="333" t="s">
        <v>394</v>
      </c>
      <c r="C19" s="341">
        <v>1</v>
      </c>
      <c r="D19" s="340" t="s">
        <v>395</v>
      </c>
      <c r="E19" s="340" t="s">
        <v>59</v>
      </c>
      <c r="F19" s="340">
        <v>2025</v>
      </c>
      <c r="G19" s="342">
        <v>194.6</v>
      </c>
      <c r="H19" s="343"/>
      <c r="I19" s="343"/>
      <c r="J19" s="343" t="s">
        <v>397</v>
      </c>
      <c r="K19" s="344">
        <v>0.65</v>
      </c>
      <c r="L19" s="343"/>
      <c r="M19" s="345">
        <v>360</v>
      </c>
      <c r="N19" s="810"/>
      <c r="O19" s="719"/>
      <c r="P19" s="668"/>
      <c r="Q19" s="668"/>
      <c r="R19" s="668"/>
      <c r="S19" s="668"/>
      <c r="T19" s="668"/>
      <c r="U19" s="668"/>
      <c r="V19" s="668"/>
      <c r="W19" s="668"/>
      <c r="X19" s="668"/>
      <c r="Y19" s="668"/>
      <c r="Z19" s="668"/>
      <c r="AA19" s="668"/>
      <c r="AB19" s="668"/>
      <c r="AC19" s="668"/>
      <c r="AD19" s="668"/>
    </row>
    <row r="20" spans="1:30" s="149" customFormat="1" ht="13.5" customHeight="1">
      <c r="A20" s="339" t="s">
        <v>417</v>
      </c>
      <c r="B20" s="340" t="s">
        <v>596</v>
      </c>
      <c r="C20" s="341">
        <v>1</v>
      </c>
      <c r="D20" s="340" t="s">
        <v>395</v>
      </c>
      <c r="E20" s="340" t="s">
        <v>282</v>
      </c>
      <c r="F20" s="340">
        <v>2025</v>
      </c>
      <c r="G20" s="342">
        <v>239</v>
      </c>
      <c r="H20" s="343"/>
      <c r="I20" s="343"/>
      <c r="J20" s="343" t="s">
        <v>414</v>
      </c>
      <c r="K20" s="344">
        <v>0</v>
      </c>
      <c r="L20" s="343"/>
      <c r="M20" s="345">
        <v>178</v>
      </c>
      <c r="N20" s="810"/>
      <c r="O20" s="719"/>
      <c r="P20" s="668"/>
      <c r="Q20" s="668"/>
      <c r="R20" s="668"/>
      <c r="S20" s="668"/>
      <c r="T20" s="668"/>
      <c r="U20" s="668"/>
      <c r="V20" s="668"/>
      <c r="W20" s="668"/>
      <c r="X20" s="668"/>
      <c r="Y20" s="668"/>
      <c r="Z20" s="668"/>
      <c r="AA20" s="668"/>
      <c r="AB20" s="668"/>
      <c r="AC20" s="668"/>
      <c r="AD20" s="668"/>
    </row>
    <row r="21" spans="1:30" s="149" customFormat="1" ht="13.5" customHeight="1">
      <c r="A21" s="371" t="s">
        <v>418</v>
      </c>
      <c r="B21" s="588" t="s">
        <v>46</v>
      </c>
      <c r="C21" s="587">
        <v>0.51</v>
      </c>
      <c r="D21" s="588" t="s">
        <v>395</v>
      </c>
      <c r="E21" s="588" t="s">
        <v>59</v>
      </c>
      <c r="F21" s="588">
        <v>2030</v>
      </c>
      <c r="G21" s="589">
        <v>700</v>
      </c>
      <c r="H21" s="590"/>
      <c r="I21" s="590"/>
      <c r="J21" s="590" t="s">
        <v>414</v>
      </c>
      <c r="K21" s="591">
        <v>0</v>
      </c>
      <c r="L21" s="590"/>
      <c r="M21" s="592" t="s">
        <v>419</v>
      </c>
      <c r="N21" s="810"/>
      <c r="O21" s="719"/>
      <c r="P21" s="668"/>
      <c r="Q21" s="668"/>
      <c r="R21" s="668"/>
      <c r="S21" s="668"/>
      <c r="T21" s="668"/>
      <c r="U21" s="668"/>
      <c r="V21" s="668"/>
      <c r="W21" s="668"/>
      <c r="X21" s="668"/>
      <c r="Y21" s="668"/>
      <c r="Z21" s="668"/>
      <c r="AA21" s="668"/>
      <c r="AB21" s="668"/>
      <c r="AC21" s="668"/>
      <c r="AD21" s="668"/>
    </row>
    <row r="22" spans="1:30" s="189" customFormat="1" ht="13.5" customHeight="1" collapsed="1">
      <c r="A22" s="593" t="s">
        <v>420</v>
      </c>
      <c r="B22" s="594"/>
      <c r="C22" s="595"/>
      <c r="D22" s="594"/>
      <c r="E22" s="594"/>
      <c r="F22" s="594"/>
      <c r="G22" s="1008">
        <f>SUM(G15:G21)</f>
        <v>1428.1</v>
      </c>
      <c r="H22" s="596"/>
      <c r="I22" s="598"/>
      <c r="J22" s="594"/>
      <c r="K22" s="598">
        <f>SUMPRODUCT(K15:K21,G15:G21)/G22</f>
        <v>0.25348364960436948</v>
      </c>
      <c r="L22" s="599"/>
      <c r="M22" s="600"/>
      <c r="N22" s="810"/>
      <c r="O22" s="719"/>
      <c r="P22" s="668"/>
      <c r="Q22" s="668"/>
      <c r="R22" s="668"/>
      <c r="S22" s="668"/>
      <c r="T22" s="668"/>
      <c r="U22" s="668"/>
      <c r="V22" s="668"/>
      <c r="W22" s="668"/>
      <c r="X22" s="668"/>
      <c r="Y22" s="668"/>
      <c r="Z22" s="668"/>
      <c r="AA22" s="668"/>
      <c r="AB22" s="668"/>
      <c r="AC22" s="668"/>
      <c r="AD22" s="668"/>
    </row>
    <row r="23" spans="1:30" ht="13.5" customHeight="1">
      <c r="A23" s="1009" t="s">
        <v>598</v>
      </c>
      <c r="B23" s="668"/>
      <c r="C23" s="668"/>
      <c r="D23" s="668"/>
      <c r="E23" s="668"/>
      <c r="F23" s="668"/>
      <c r="G23" s="668"/>
      <c r="H23" s="668"/>
      <c r="I23" s="668"/>
      <c r="J23" s="668"/>
      <c r="K23" s="668"/>
      <c r="L23" s="668"/>
      <c r="M23" s="719"/>
      <c r="N23" s="668"/>
      <c r="O23" s="668"/>
      <c r="P23" s="668"/>
      <c r="Q23" s="668"/>
      <c r="R23" s="668"/>
      <c r="S23" s="668"/>
      <c r="T23" s="668"/>
      <c r="U23" s="668"/>
      <c r="V23" s="668"/>
      <c r="W23" s="668"/>
      <c r="X23" s="668"/>
      <c r="Y23" s="668"/>
      <c r="Z23" s="668"/>
      <c r="AA23" s="668"/>
      <c r="AB23" s="668"/>
      <c r="AC23" s="668"/>
      <c r="AD23" s="668"/>
    </row>
    <row r="24" spans="1:30" ht="13.5" customHeight="1">
      <c r="A24" s="1009" t="s">
        <v>599</v>
      </c>
      <c r="B24" s="668"/>
      <c r="C24" s="668"/>
      <c r="D24" s="668"/>
      <c r="E24" s="668"/>
      <c r="F24" s="668"/>
      <c r="G24" s="668"/>
      <c r="H24" s="668"/>
      <c r="I24" s="668"/>
      <c r="J24" s="668"/>
      <c r="K24" s="668"/>
      <c r="L24" s="668"/>
      <c r="M24" s="719"/>
      <c r="N24" s="668"/>
      <c r="O24" s="668"/>
      <c r="P24" s="668"/>
      <c r="Q24" s="668"/>
      <c r="R24" s="668"/>
      <c r="S24" s="668"/>
      <c r="T24" s="668"/>
      <c r="U24" s="668"/>
      <c r="V24" s="668"/>
      <c r="W24" s="668"/>
      <c r="X24" s="668"/>
      <c r="Y24" s="668"/>
      <c r="Z24" s="668"/>
      <c r="AA24" s="668"/>
      <c r="AB24" s="668"/>
      <c r="AC24" s="668"/>
      <c r="AD24" s="668"/>
    </row>
    <row r="25" spans="1:30" ht="13.5" customHeight="1">
      <c r="A25" s="1009" t="s">
        <v>421</v>
      </c>
      <c r="B25" s="668"/>
      <c r="C25" s="668"/>
      <c r="D25" s="668"/>
      <c r="E25" s="668"/>
      <c r="F25" s="668"/>
      <c r="G25" s="668"/>
      <c r="H25" s="668"/>
      <c r="I25" s="668"/>
      <c r="J25" s="668"/>
      <c r="K25" s="668"/>
      <c r="L25" s="720"/>
      <c r="M25" s="668"/>
      <c r="N25" s="668"/>
      <c r="O25" s="668"/>
      <c r="P25" s="668"/>
      <c r="Q25" s="668"/>
      <c r="R25" s="668"/>
      <c r="S25" s="668"/>
      <c r="T25" s="668"/>
      <c r="U25" s="668"/>
      <c r="V25" s="668"/>
      <c r="W25" s="668"/>
      <c r="X25" s="668"/>
      <c r="Y25" s="668"/>
      <c r="Z25" s="668"/>
      <c r="AA25" s="668"/>
      <c r="AB25" s="668"/>
      <c r="AC25" s="668"/>
      <c r="AD25" s="668"/>
    </row>
    <row r="26" spans="1:30" ht="13.5" customHeight="1">
      <c r="A26" s="214"/>
      <c r="B26" s="668"/>
      <c r="C26" s="668"/>
      <c r="D26" s="668"/>
      <c r="E26" s="668"/>
      <c r="F26" s="668"/>
      <c r="G26" s="668"/>
      <c r="H26" s="721"/>
      <c r="I26" s="668"/>
      <c r="J26" s="668"/>
      <c r="K26" s="668"/>
      <c r="L26" s="668"/>
      <c r="M26" s="668"/>
      <c r="N26" s="668"/>
      <c r="O26" s="668"/>
      <c r="P26" s="668"/>
      <c r="Q26" s="668"/>
      <c r="R26" s="668"/>
      <c r="S26" s="668"/>
      <c r="T26" s="668"/>
      <c r="U26" s="668"/>
      <c r="V26" s="668"/>
      <c r="W26" s="668"/>
      <c r="X26" s="668"/>
      <c r="Y26" s="668"/>
      <c r="Z26" s="668"/>
      <c r="AA26" s="668"/>
      <c r="AB26" s="668"/>
      <c r="AC26" s="668"/>
      <c r="AD26" s="668"/>
    </row>
    <row r="27" spans="1:30" ht="13.5" customHeight="1">
      <c r="A27" s="214"/>
      <c r="B27" s="668"/>
      <c r="C27" s="668"/>
      <c r="D27" s="668"/>
      <c r="E27" s="668"/>
      <c r="F27" s="668"/>
      <c r="G27" s="668"/>
      <c r="H27" s="722"/>
      <c r="I27" s="723"/>
      <c r="J27" s="668"/>
      <c r="K27" s="668"/>
      <c r="L27" s="668"/>
      <c r="M27" s="668"/>
      <c r="N27" s="668"/>
      <c r="O27" s="668"/>
      <c r="P27" s="668"/>
      <c r="Q27" s="668"/>
      <c r="R27" s="668"/>
      <c r="S27" s="668"/>
      <c r="T27" s="668"/>
      <c r="U27" s="668"/>
      <c r="V27" s="668"/>
      <c r="W27" s="668"/>
      <c r="X27" s="668"/>
      <c r="Y27" s="668"/>
      <c r="Z27" s="668"/>
      <c r="AA27" s="668"/>
      <c r="AB27" s="668"/>
      <c r="AC27" s="668"/>
      <c r="AD27" s="668"/>
    </row>
    <row r="28" spans="1:30" ht="13.5" customHeight="1">
      <c r="A28" s="668"/>
      <c r="B28" s="668"/>
      <c r="C28" s="668"/>
      <c r="D28" s="668"/>
      <c r="E28" s="668"/>
      <c r="F28" s="668"/>
      <c r="G28" s="668"/>
      <c r="H28" s="668"/>
      <c r="I28" s="668"/>
      <c r="J28" s="668"/>
      <c r="K28" s="668"/>
      <c r="L28" s="668"/>
      <c r="M28" s="668"/>
      <c r="N28" s="668"/>
      <c r="O28" s="668"/>
      <c r="P28" s="668"/>
      <c r="Q28" s="668"/>
      <c r="R28" s="668"/>
      <c r="S28" s="668"/>
      <c r="T28" s="668"/>
      <c r="U28" s="668"/>
      <c r="V28" s="668"/>
      <c r="W28" s="668"/>
      <c r="X28" s="668"/>
      <c r="Y28" s="668"/>
      <c r="Z28" s="668"/>
      <c r="AA28" s="668"/>
      <c r="AB28" s="668"/>
      <c r="AC28" s="668"/>
      <c r="AD28" s="668"/>
    </row>
    <row r="29" spans="1:30" ht="13.5" customHeight="1">
      <c r="A29" s="668"/>
      <c r="B29" s="668"/>
      <c r="C29" s="668"/>
      <c r="D29" s="668"/>
      <c r="E29" s="668"/>
      <c r="F29" s="668"/>
      <c r="G29" s="668"/>
      <c r="H29" s="668"/>
      <c r="I29" s="668"/>
      <c r="J29" s="668"/>
      <c r="K29" s="668"/>
      <c r="L29" s="668"/>
      <c r="M29" s="668"/>
      <c r="N29" s="668"/>
      <c r="O29" s="668"/>
      <c r="P29" s="668"/>
      <c r="Q29" s="668"/>
      <c r="R29" s="668"/>
      <c r="S29" s="668"/>
      <c r="T29" s="668"/>
      <c r="U29" s="668"/>
      <c r="V29" s="668"/>
      <c r="W29" s="668"/>
      <c r="X29" s="668"/>
      <c r="Y29" s="668"/>
      <c r="Z29" s="668"/>
      <c r="AA29" s="668"/>
      <c r="AB29" s="668"/>
      <c r="AC29" s="668"/>
      <c r="AD29" s="668"/>
    </row>
    <row r="30" spans="1:30" ht="13.5" customHeight="1">
      <c r="A30" s="668"/>
      <c r="B30" s="668"/>
      <c r="C30" s="668"/>
      <c r="D30" s="668"/>
      <c r="E30" s="668"/>
      <c r="F30" s="668"/>
      <c r="G30" s="668"/>
      <c r="H30" s="668"/>
      <c r="I30" s="668"/>
      <c r="J30" s="668"/>
      <c r="K30" s="668"/>
      <c r="L30" s="668"/>
      <c r="M30" s="668"/>
      <c r="N30" s="668"/>
      <c r="O30" s="668"/>
      <c r="P30" s="668"/>
      <c r="Q30" s="668"/>
      <c r="R30" s="668"/>
      <c r="S30" s="668"/>
      <c r="T30" s="668"/>
      <c r="U30" s="668"/>
      <c r="V30" s="668"/>
      <c r="W30" s="668"/>
      <c r="X30" s="668"/>
      <c r="Y30" s="668"/>
      <c r="Z30" s="668"/>
      <c r="AA30" s="668"/>
      <c r="AB30" s="668"/>
      <c r="AC30" s="668"/>
      <c r="AD30" s="668"/>
    </row>
    <row r="31" spans="1:30" ht="13.5" customHeight="1">
      <c r="A31" s="668"/>
      <c r="B31" s="668"/>
      <c r="C31" s="668"/>
      <c r="D31" s="668"/>
      <c r="E31" s="668"/>
      <c r="F31" s="668"/>
      <c r="G31" s="668"/>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row>
    <row r="32" spans="1:30" ht="13.5" customHeight="1">
      <c r="A32" s="668"/>
      <c r="B32" s="668"/>
      <c r="C32" s="668"/>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row>
    <row r="33" spans="1:30" ht="13.5" customHeight="1">
      <c r="A33" s="668"/>
      <c r="B33" s="668"/>
      <c r="C33" s="668"/>
      <c r="D33" s="668"/>
      <c r="E33" s="668"/>
      <c r="F33" s="668"/>
      <c r="G33" s="668"/>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row>
    <row r="34" spans="1:30" ht="13.5" customHeight="1">
      <c r="A34" s="668"/>
      <c r="B34" s="668"/>
      <c r="C34" s="668"/>
      <c r="D34" s="668"/>
      <c r="E34" s="668"/>
      <c r="F34" s="668"/>
      <c r="G34" s="668"/>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row>
    <row r="35" spans="1:30" ht="13.5" customHeight="1">
      <c r="A35" s="668"/>
      <c r="B35" s="668"/>
      <c r="C35" s="668"/>
      <c r="D35" s="668"/>
      <c r="E35" s="668"/>
      <c r="F35" s="668"/>
      <c r="G35" s="668"/>
      <c r="H35" s="668"/>
      <c r="I35" s="668"/>
      <c r="J35" s="668"/>
      <c r="K35" s="668"/>
      <c r="L35" s="668"/>
      <c r="M35" s="668"/>
      <c r="N35" s="668"/>
      <c r="O35" s="668"/>
      <c r="P35" s="668"/>
      <c r="Q35" s="668"/>
      <c r="R35" s="668"/>
      <c r="S35" s="668"/>
      <c r="T35" s="668"/>
      <c r="U35" s="668"/>
      <c r="V35" s="668"/>
      <c r="W35" s="668"/>
      <c r="X35" s="668"/>
      <c r="Y35" s="668"/>
      <c r="Z35" s="668"/>
      <c r="AA35" s="668"/>
      <c r="AB35" s="668"/>
      <c r="AC35" s="668"/>
      <c r="AD35" s="668"/>
    </row>
  </sheetData>
  <mergeCells count="1">
    <mergeCell ref="L6:L7"/>
  </mergeCells>
  <phoneticPr fontId="12" type="noConversion"/>
  <conditionalFormatting sqref="C14 C22">
    <cfRule type="expression" dxfId="206" priority="694">
      <formula>M14=0</formula>
    </cfRule>
  </conditionalFormatting>
  <conditionalFormatting sqref="D6:D22">
    <cfRule type="expression" dxfId="205" priority="144">
      <formula>O6=0</formula>
    </cfRule>
  </conditionalFormatting>
  <conditionalFormatting sqref="D4:F4 M11:M22">
    <cfRule type="expression" dxfId="204" priority="1406">
      <formula>#REF!=0</formula>
    </cfRule>
  </conditionalFormatting>
  <conditionalFormatting sqref="F6:F22">
    <cfRule type="expression" dxfId="203" priority="147">
      <formula>#REF!=0</formula>
    </cfRule>
  </conditionalFormatting>
  <conditionalFormatting sqref="J13:J14 L22 G15:L21 L13:L14 G6:H14 J13:K13">
    <cfRule type="expression" dxfId="202" priority="55">
      <formula>#REF!=0</formula>
    </cfRule>
  </conditionalFormatting>
  <conditionalFormatting sqref="J11:L13">
    <cfRule type="expression" dxfId="201" priority="163">
      <formula>#REF!=0</formula>
    </cfRule>
  </conditionalFormatting>
  <conditionalFormatting sqref="H22">
    <cfRule type="expression" dxfId="200" priority="169">
      <formula>#REF!=0</formula>
    </cfRule>
  </conditionalFormatting>
  <conditionalFormatting sqref="J22">
    <cfRule type="expression" dxfId="199" priority="148">
      <formula>#REF!=0</formula>
    </cfRule>
  </conditionalFormatting>
  <conditionalFormatting sqref="J6:K13">
    <cfRule type="expression" dxfId="198" priority="20">
      <formula>#REF!=0</formula>
    </cfRule>
  </conditionalFormatting>
  <conditionalFormatting sqref="L6 L8:L10">
    <cfRule type="expression" dxfId="197" priority="43">
      <formula>#REF!=0</formula>
    </cfRule>
  </conditionalFormatting>
  <conditionalFormatting sqref="M6:M10">
    <cfRule type="expression" dxfId="196" priority="80">
      <formula>AE6=0</formula>
    </cfRule>
    <cfRule type="expression" dxfId="195" priority="81">
      <formula>AC6=0</formula>
    </cfRule>
  </conditionalFormatting>
  <conditionalFormatting sqref="M13">
    <cfRule type="expression" dxfId="194" priority="2">
      <formula>#REF!=0</formula>
    </cfRule>
  </conditionalFormatting>
  <conditionalFormatting sqref="G22">
    <cfRule type="expression" dxfId="193" priority="1">
      <formula>#REF!=0</formula>
    </cfRule>
  </conditionalFormatting>
  <pageMargins left="0.7" right="0.7" top="0.75" bottom="0.75" header="0.3" footer="0.3"/>
  <pageSetup paperSize="9" orientation="portrait" r:id="rId1"/>
  <ignoredErrors>
    <ignoredError sqref="I11:K11 I6:K6 I7:L7 I8:K8 I9:K9 I10:K10" formulaRang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112F-4E48-4DB0-9F62-720AF8E9EA16}">
  <sheetPr>
    <tabColor theme="5"/>
    <outlinePr summaryBelow="0"/>
  </sheetPr>
  <dimension ref="A1:AE14"/>
  <sheetViews>
    <sheetView showGridLines="0" zoomScaleNormal="100" workbookViewId="0"/>
  </sheetViews>
  <sheetFormatPr defaultColWidth="13.44140625" defaultRowHeight="13.2"/>
  <cols>
    <col min="1" max="1" width="35.5546875" style="4" customWidth="1"/>
    <col min="2" max="2" width="20.5546875" style="4" customWidth="1"/>
    <col min="3" max="16" width="13.5546875" style="4" customWidth="1"/>
    <col min="17" max="16384" width="13.44140625" style="4"/>
  </cols>
  <sheetData>
    <row r="1" spans="1:31" ht="39.75" customHeight="1">
      <c r="A1" s="3" t="s">
        <v>11</v>
      </c>
      <c r="B1" s="668"/>
      <c r="C1" s="668"/>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row>
    <row r="2" spans="1:31" ht="39.75" customHeight="1" thickBot="1">
      <c r="A2" s="520" t="s">
        <v>679</v>
      </c>
      <c r="B2" s="146"/>
      <c r="C2" s="146"/>
      <c r="D2" s="146"/>
      <c r="E2" s="146"/>
      <c r="F2" s="146"/>
      <c r="G2" s="146"/>
      <c r="H2" s="146"/>
      <c r="I2" s="146"/>
      <c r="J2" s="146"/>
      <c r="K2" s="146"/>
      <c r="L2" s="146"/>
      <c r="M2" s="146"/>
      <c r="N2" s="146"/>
      <c r="O2" s="146"/>
      <c r="P2" s="146"/>
      <c r="Q2" s="668"/>
      <c r="R2" s="668"/>
      <c r="S2" s="668"/>
      <c r="T2" s="668"/>
      <c r="U2" s="668"/>
      <c r="V2" s="668"/>
      <c r="W2" s="668"/>
      <c r="X2" s="668"/>
      <c r="Y2" s="668"/>
      <c r="Z2" s="668"/>
      <c r="AA2" s="668"/>
      <c r="AB2" s="668"/>
      <c r="AC2" s="668"/>
      <c r="AD2" s="668"/>
      <c r="AE2" s="668"/>
    </row>
    <row r="3" spans="1:31" ht="15" customHeight="1">
      <c r="A3" s="5"/>
      <c r="B3" s="5"/>
      <c r="C3" s="5"/>
      <c r="D3" s="5"/>
      <c r="E3" s="5"/>
      <c r="F3" s="5"/>
      <c r="G3" s="5"/>
      <c r="H3" s="5"/>
      <c r="I3" s="152"/>
      <c r="J3" s="5"/>
      <c r="K3" s="5"/>
      <c r="L3" s="5"/>
      <c r="M3" s="5"/>
      <c r="N3" s="5"/>
      <c r="O3" s="5"/>
      <c r="P3" s="5"/>
      <c r="Q3" s="668"/>
      <c r="R3" s="668"/>
      <c r="S3" s="668"/>
      <c r="T3" s="668"/>
      <c r="U3" s="668"/>
      <c r="V3" s="668"/>
      <c r="W3" s="668"/>
      <c r="X3" s="668"/>
      <c r="Y3" s="668"/>
      <c r="Z3" s="668"/>
      <c r="AA3" s="668"/>
      <c r="AB3" s="668"/>
      <c r="AC3" s="668"/>
      <c r="AD3" s="668"/>
      <c r="AE3" s="668"/>
    </row>
    <row r="4" spans="1:31" s="149" customFormat="1" ht="13.5" customHeight="1">
      <c r="A4" s="626" t="s">
        <v>595</v>
      </c>
      <c r="B4" s="1090"/>
      <c r="C4" s="1091"/>
      <c r="D4" s="1091"/>
      <c r="E4" s="1092"/>
      <c r="F4" s="1092"/>
      <c r="G4" s="1093"/>
      <c r="H4" s="1091"/>
      <c r="I4" s="1094" t="s">
        <v>424</v>
      </c>
      <c r="J4" s="1094"/>
      <c r="K4" s="1094"/>
      <c r="L4" s="1095"/>
      <c r="M4" s="1096" t="s">
        <v>425</v>
      </c>
      <c r="N4" s="1097"/>
      <c r="O4" s="1097"/>
      <c r="P4" s="1091"/>
      <c r="Q4" s="148"/>
      <c r="R4" s="668"/>
    </row>
    <row r="5" spans="1:31" s="159" customFormat="1" ht="52.8">
      <c r="A5" s="1101"/>
      <c r="B5" s="1101" t="s">
        <v>383</v>
      </c>
      <c r="C5" s="1101" t="s">
        <v>384</v>
      </c>
      <c r="D5" s="1101" t="s">
        <v>385</v>
      </c>
      <c r="E5" s="1101" t="s">
        <v>386</v>
      </c>
      <c r="F5" s="1101" t="s">
        <v>426</v>
      </c>
      <c r="G5" s="1101" t="s">
        <v>427</v>
      </c>
      <c r="H5" s="1101" t="s">
        <v>388</v>
      </c>
      <c r="I5" s="1102" t="s">
        <v>428</v>
      </c>
      <c r="J5" s="1101" t="s">
        <v>429</v>
      </c>
      <c r="K5" s="1101" t="s">
        <v>391</v>
      </c>
      <c r="L5" s="1101" t="s">
        <v>392</v>
      </c>
      <c r="M5" s="1102" t="s">
        <v>430</v>
      </c>
      <c r="N5" s="1101" t="s">
        <v>431</v>
      </c>
      <c r="O5" s="1101" t="s">
        <v>432</v>
      </c>
      <c r="P5" s="1094" t="s">
        <v>393</v>
      </c>
      <c r="Q5" s="158"/>
      <c r="R5" s="668"/>
    </row>
    <row r="6" spans="1:31" s="149" customFormat="1" ht="14.85" customHeight="1">
      <c r="A6" s="332" t="s">
        <v>433</v>
      </c>
      <c r="B6" s="333" t="s">
        <v>434</v>
      </c>
      <c r="C6" s="334">
        <v>1</v>
      </c>
      <c r="D6" s="333" t="s">
        <v>395</v>
      </c>
      <c r="E6" s="333" t="s">
        <v>59</v>
      </c>
      <c r="F6" s="333" t="s">
        <v>435</v>
      </c>
      <c r="G6" s="333"/>
      <c r="H6" s="350">
        <v>900</v>
      </c>
      <c r="I6" s="351">
        <f>+AVERAGE('Hydro data'!I8:R8)*4</f>
        <v>522.59535320000009</v>
      </c>
      <c r="J6" s="334">
        <f>I6/(H6*8760)*1000</f>
        <v>6.6285559766615945E-2</v>
      </c>
      <c r="K6" s="334" t="s">
        <v>414</v>
      </c>
      <c r="L6" s="334">
        <v>0</v>
      </c>
      <c r="M6" s="1098">
        <v>13.520507986895201</v>
      </c>
      <c r="N6" s="1099">
        <v>5.3900000000000003E-2</v>
      </c>
      <c r="O6" s="1098">
        <v>1.325</v>
      </c>
      <c r="P6" s="1100"/>
      <c r="Q6" s="148"/>
      <c r="R6" s="668"/>
    </row>
    <row r="7" spans="1:31" ht="14.85" customHeight="1">
      <c r="A7" s="371" t="s">
        <v>436</v>
      </c>
      <c r="B7" s="588" t="s">
        <v>206</v>
      </c>
      <c r="C7" s="587">
        <v>1</v>
      </c>
      <c r="D7" s="588" t="s">
        <v>395</v>
      </c>
      <c r="E7" s="588" t="s">
        <v>59</v>
      </c>
      <c r="F7" s="588">
        <v>1959</v>
      </c>
      <c r="G7" s="588">
        <v>2010</v>
      </c>
      <c r="H7" s="601">
        <v>100.8</v>
      </c>
      <c r="I7" s="601">
        <f>+AVERAGE('Hydro data'!I9:R9)*4</f>
        <v>399.74706120000008</v>
      </c>
      <c r="J7" s="587">
        <f>I7/(H7*8760)*1000</f>
        <v>0.4527105770276148</v>
      </c>
      <c r="K7" s="587" t="s">
        <v>397</v>
      </c>
      <c r="L7" s="587">
        <v>0.75</v>
      </c>
      <c r="M7" s="766"/>
      <c r="N7" s="587"/>
      <c r="O7" s="767"/>
      <c r="P7" s="766"/>
      <c r="Q7" s="668"/>
      <c r="R7" s="668"/>
      <c r="S7" s="668"/>
      <c r="T7" s="668"/>
      <c r="U7" s="668"/>
      <c r="V7" s="668"/>
      <c r="W7" s="668"/>
      <c r="X7" s="668"/>
      <c r="Y7" s="668"/>
      <c r="Z7" s="668"/>
      <c r="AA7" s="668"/>
      <c r="AB7" s="668"/>
      <c r="AC7" s="668"/>
      <c r="AD7" s="668"/>
      <c r="AE7" s="668"/>
    </row>
    <row r="8" spans="1:31" s="189" customFormat="1" ht="14.85" customHeight="1">
      <c r="A8" s="1010" t="s">
        <v>437</v>
      </c>
      <c r="B8" s="594" t="s">
        <v>206</v>
      </c>
      <c r="C8" s="595"/>
      <c r="D8" s="594"/>
      <c r="E8" s="594"/>
      <c r="F8" s="594"/>
      <c r="G8" s="594"/>
      <c r="H8" s="606">
        <f>SUM(H6:H7)</f>
        <v>1000.8</v>
      </c>
      <c r="I8" s="606">
        <f>SUM(I6:I7)</f>
        <v>922.34241440000017</v>
      </c>
      <c r="J8" s="607"/>
      <c r="K8" s="607"/>
      <c r="L8" s="607"/>
      <c r="M8" s="768"/>
      <c r="N8" s="769"/>
      <c r="O8" s="770"/>
      <c r="P8" s="771"/>
      <c r="Q8" s="156"/>
      <c r="R8" s="668"/>
    </row>
    <row r="9" spans="1:31" s="149" customFormat="1" ht="14.85" customHeight="1">
      <c r="A9" s="570" t="s">
        <v>438</v>
      </c>
      <c r="B9" s="545" t="s">
        <v>434</v>
      </c>
      <c r="C9" s="602">
        <v>1</v>
      </c>
      <c r="D9" s="545" t="s">
        <v>395</v>
      </c>
      <c r="E9" s="545" t="s">
        <v>59</v>
      </c>
      <c r="F9" s="545">
        <v>2026</v>
      </c>
      <c r="G9" s="603"/>
      <c r="H9" s="604">
        <v>110</v>
      </c>
      <c r="I9" s="604"/>
      <c r="J9" s="604"/>
      <c r="K9" s="605" t="s">
        <v>414</v>
      </c>
      <c r="L9" s="605">
        <v>0</v>
      </c>
      <c r="M9" s="604"/>
      <c r="N9" s="605"/>
      <c r="O9" s="772"/>
      <c r="P9" s="604">
        <v>150</v>
      </c>
      <c r="Q9" s="668"/>
      <c r="R9" s="668"/>
      <c r="S9" s="668"/>
      <c r="T9" s="668"/>
      <c r="U9" s="668"/>
      <c r="V9" s="668"/>
      <c r="W9" s="668"/>
      <c r="X9" s="668"/>
      <c r="Y9" s="668"/>
      <c r="Z9" s="668"/>
      <c r="AA9" s="668"/>
      <c r="AB9" s="668"/>
      <c r="AC9" s="668"/>
      <c r="AD9" s="668"/>
      <c r="AE9" s="668"/>
    </row>
    <row r="10" spans="1:31" s="189" customFormat="1" ht="14.85" customHeight="1" collapsed="1">
      <c r="A10" s="593" t="s">
        <v>439</v>
      </c>
      <c r="B10" s="594"/>
      <c r="C10" s="595"/>
      <c r="D10" s="594"/>
      <c r="E10" s="594"/>
      <c r="F10" s="594"/>
      <c r="G10" s="608"/>
      <c r="H10" s="597">
        <f>SUM(H9)</f>
        <v>110</v>
      </c>
      <c r="I10" s="598"/>
      <c r="J10" s="594"/>
      <c r="K10" s="598"/>
      <c r="L10" s="598"/>
      <c r="M10" s="598"/>
      <c r="N10" s="598"/>
      <c r="O10" s="773"/>
      <c r="P10" s="597">
        <f>SUM(P9)</f>
        <v>150</v>
      </c>
      <c r="Q10" s="668"/>
      <c r="R10" s="668"/>
      <c r="S10" s="668"/>
      <c r="T10" s="668"/>
      <c r="U10" s="668"/>
      <c r="V10" s="668"/>
      <c r="W10" s="668"/>
      <c r="X10" s="668"/>
      <c r="Y10" s="668"/>
      <c r="Z10" s="668"/>
      <c r="AA10" s="668"/>
      <c r="AB10" s="668"/>
      <c r="AC10" s="668"/>
      <c r="AD10" s="668"/>
      <c r="AE10" s="668"/>
    </row>
    <row r="11" spans="1:31" ht="13.5" customHeight="1">
      <c r="A11" s="190" t="s">
        <v>694</v>
      </c>
      <c r="B11" s="668"/>
      <c r="C11" s="668"/>
      <c r="D11" s="668"/>
      <c r="E11" s="668"/>
      <c r="F11" s="668"/>
      <c r="G11" s="668"/>
      <c r="H11" s="668"/>
      <c r="I11" s="668"/>
      <c r="J11" s="668"/>
      <c r="K11" s="668"/>
      <c r="L11" s="668"/>
      <c r="M11" s="668"/>
      <c r="N11" s="668"/>
      <c r="O11" s="668"/>
      <c r="P11" s="668"/>
      <c r="Q11" s="668"/>
      <c r="R11" s="668"/>
      <c r="S11" s="668"/>
      <c r="T11" s="668"/>
      <c r="U11" s="668"/>
      <c r="V11" s="668"/>
      <c r="W11" s="668"/>
      <c r="X11" s="668"/>
      <c r="Y11" s="668"/>
      <c r="Z11" s="668"/>
      <c r="AA11" s="668"/>
      <c r="AB11" s="668"/>
      <c r="AC11" s="668"/>
      <c r="AD11" s="668"/>
      <c r="AE11" s="668"/>
    </row>
    <row r="12" spans="1:31" s="149" customFormat="1" ht="13.5" customHeight="1">
      <c r="A12" s="190" t="s">
        <v>440</v>
      </c>
      <c r="B12" s="191"/>
      <c r="C12" s="668"/>
      <c r="D12" s="668"/>
      <c r="E12" s="668"/>
      <c r="F12" s="668"/>
      <c r="G12" s="668"/>
      <c r="H12" s="668"/>
      <c r="I12" s="668"/>
      <c r="J12" s="668"/>
      <c r="K12" s="668"/>
      <c r="L12" s="668"/>
      <c r="M12" s="668"/>
      <c r="N12" s="668"/>
      <c r="O12" s="668"/>
      <c r="P12" s="668"/>
      <c r="Q12" s="668"/>
      <c r="R12" s="668"/>
      <c r="S12" s="668"/>
      <c r="T12" s="668"/>
      <c r="U12" s="668"/>
      <c r="V12" s="668"/>
    </row>
    <row r="13" spans="1:31" s="149" customFormat="1" ht="13.5" customHeight="1">
      <c r="A13" s="8"/>
      <c r="B13" s="191"/>
      <c r="C13" s="668"/>
      <c r="D13" s="668"/>
      <c r="E13" s="668"/>
      <c r="F13" s="668"/>
      <c r="G13" s="668"/>
      <c r="H13" s="668"/>
      <c r="I13" s="668"/>
      <c r="J13" s="668"/>
      <c r="K13" s="668"/>
      <c r="L13" s="668"/>
      <c r="M13" s="668"/>
      <c r="N13" s="668"/>
      <c r="O13" s="668"/>
      <c r="P13" s="668"/>
      <c r="Q13" s="668"/>
      <c r="R13" s="668"/>
      <c r="S13" s="668"/>
      <c r="T13" s="668"/>
      <c r="U13" s="668"/>
      <c r="V13" s="668"/>
    </row>
    <row r="14" spans="1:31">
      <c r="A14" s="700"/>
      <c r="B14" s="668"/>
      <c r="C14" s="668"/>
      <c r="D14" s="668"/>
      <c r="E14" s="668"/>
      <c r="F14" s="668"/>
      <c r="G14" s="668"/>
      <c r="H14" s="668"/>
      <c r="I14" s="668"/>
      <c r="J14" s="668"/>
      <c r="K14" s="668"/>
      <c r="L14" s="668"/>
      <c r="M14" s="668"/>
      <c r="N14" s="668"/>
      <c r="O14" s="668"/>
      <c r="P14" s="668"/>
      <c r="Q14" s="668"/>
      <c r="R14" s="668"/>
      <c r="S14" s="668"/>
      <c r="T14" s="668"/>
      <c r="U14" s="668"/>
      <c r="V14" s="668"/>
      <c r="W14" s="668"/>
      <c r="X14" s="668"/>
      <c r="Y14" s="668"/>
      <c r="Z14" s="668"/>
      <c r="AA14" s="668"/>
      <c r="AB14" s="668"/>
      <c r="AC14" s="668"/>
      <c r="AD14" s="668"/>
      <c r="AE14" s="668"/>
    </row>
  </sheetData>
  <conditionalFormatting sqref="C8">
    <cfRule type="expression" dxfId="192" priority="1316">
      <formula>#REF!=0</formula>
    </cfRule>
  </conditionalFormatting>
  <conditionalFormatting sqref="D6:D8">
    <cfRule type="expression" dxfId="191" priority="675">
      <formula>#REF!=0</formula>
    </cfRule>
  </conditionalFormatting>
  <conditionalFormatting sqref="D4:G4">
    <cfRule type="expression" dxfId="190" priority="136">
      <formula>#REF!=0</formula>
    </cfRule>
  </conditionalFormatting>
  <conditionalFormatting sqref="F6">
    <cfRule type="expression" dxfId="189" priority="23">
      <formula>#REF!=0</formula>
    </cfRule>
  </conditionalFormatting>
  <conditionalFormatting sqref="G6:G8">
    <cfRule type="expression" dxfId="188" priority="39">
      <formula>#REF!=0</formula>
    </cfRule>
  </conditionalFormatting>
  <conditionalFormatting sqref="J8:L8 N8">
    <cfRule type="expression" dxfId="187" priority="18">
      <formula>#REF!=0</formula>
    </cfRule>
  </conditionalFormatting>
  <conditionalFormatting sqref="C10">
    <cfRule type="expression" dxfId="186" priority="8">
      <formula>M10=0</formula>
    </cfRule>
  </conditionalFormatting>
  <conditionalFormatting sqref="D9:D10">
    <cfRule type="expression" dxfId="185" priority="4">
      <formula>O9=0</formula>
    </cfRule>
  </conditionalFormatting>
  <conditionalFormatting sqref="P9:P10">
    <cfRule type="expression" dxfId="184" priority="9">
      <formula>#REF!=0</formula>
    </cfRule>
  </conditionalFormatting>
  <conditionalFormatting sqref="F9:F10">
    <cfRule type="expression" dxfId="183" priority="5">
      <formula>#REF!=0</formula>
    </cfRule>
  </conditionalFormatting>
  <conditionalFormatting sqref="G9:H10 P9:P10 I9:O9">
    <cfRule type="expression" dxfId="182" priority="3">
      <formula>#REF!=0</formula>
    </cfRule>
  </conditionalFormatting>
  <conditionalFormatting sqref="J10">
    <cfRule type="expression" dxfId="181" priority="6">
      <formula>#REF!=0</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267CC-DF64-44AA-8A82-6363A6E9766E}">
  <sheetPr>
    <tabColor theme="5"/>
    <outlinePr summaryBelow="0"/>
  </sheetPr>
  <dimension ref="A1:Y13"/>
  <sheetViews>
    <sheetView showGridLines="0" zoomScaleNormal="100" workbookViewId="0"/>
  </sheetViews>
  <sheetFormatPr defaultColWidth="9.44140625" defaultRowHeight="13.2"/>
  <cols>
    <col min="1" max="1" width="35.5546875" style="4" customWidth="1"/>
    <col min="2" max="44" width="13.44140625" style="4" customWidth="1"/>
    <col min="45" max="16384" width="9.44140625" style="4"/>
  </cols>
  <sheetData>
    <row r="1" spans="1:25" ht="39.75" customHeight="1">
      <c r="A1" s="3" t="s">
        <v>11</v>
      </c>
      <c r="B1" s="668"/>
      <c r="C1" s="668"/>
      <c r="D1" s="668"/>
      <c r="E1" s="668"/>
      <c r="F1" s="668"/>
      <c r="G1" s="668"/>
      <c r="H1" s="668"/>
      <c r="I1" s="668"/>
      <c r="J1" s="668"/>
      <c r="K1" s="668"/>
      <c r="L1" s="668"/>
      <c r="M1" s="668"/>
      <c r="N1" s="668"/>
      <c r="O1" s="668"/>
      <c r="P1" s="668"/>
      <c r="Q1" s="668"/>
      <c r="R1" s="668"/>
      <c r="S1" s="668"/>
      <c r="T1" s="668"/>
      <c r="U1" s="668"/>
      <c r="V1" s="668"/>
      <c r="W1" s="668"/>
      <c r="X1" s="668"/>
      <c r="Y1" s="668"/>
    </row>
    <row r="2" spans="1:25" ht="39.75" customHeight="1" thickBot="1">
      <c r="A2" s="520" t="s">
        <v>680</v>
      </c>
      <c r="B2" s="146"/>
      <c r="C2" s="146"/>
      <c r="D2" s="146"/>
      <c r="E2" s="146"/>
      <c r="F2" s="146"/>
      <c r="G2" s="146"/>
      <c r="H2" s="146"/>
      <c r="I2" s="146"/>
      <c r="J2" s="146"/>
      <c r="K2" s="146"/>
      <c r="L2" s="146"/>
      <c r="M2" s="146"/>
      <c r="N2" s="146"/>
      <c r="O2" s="146"/>
      <c r="P2" s="9"/>
      <c r="Q2" s="9"/>
      <c r="R2" s="9"/>
      <c r="S2" s="9"/>
      <c r="T2" s="668"/>
      <c r="U2" s="668"/>
      <c r="V2" s="668"/>
      <c r="W2" s="668"/>
      <c r="X2" s="668"/>
      <c r="Y2" s="668"/>
    </row>
    <row r="3" spans="1:25" ht="13.5" customHeight="1">
      <c r="A3" s="5"/>
      <c r="B3" s="5"/>
      <c r="C3" s="5"/>
      <c r="D3" s="5"/>
      <c r="E3" s="5"/>
      <c r="F3" s="5"/>
      <c r="G3" s="5"/>
      <c r="H3" s="5"/>
      <c r="I3" s="5"/>
      <c r="J3" s="5"/>
      <c r="K3" s="5"/>
      <c r="L3" s="5"/>
      <c r="M3" s="5"/>
      <c r="N3" s="5"/>
      <c r="O3" s="5"/>
      <c r="P3" s="9"/>
      <c r="Q3" s="9"/>
      <c r="R3" s="9"/>
      <c r="S3" s="9"/>
      <c r="T3" s="668"/>
      <c r="U3" s="668"/>
      <c r="V3" s="668"/>
      <c r="W3" s="668"/>
      <c r="X3" s="668"/>
      <c r="Y3" s="668"/>
    </row>
    <row r="4" spans="1:25" s="149" customFormat="1">
      <c r="A4" s="626" t="s">
        <v>595</v>
      </c>
      <c r="B4" s="156"/>
      <c r="E4" s="157"/>
      <c r="F4" s="330"/>
      <c r="P4" s="151"/>
      <c r="Q4" s="148"/>
      <c r="R4" s="148"/>
      <c r="S4" s="148"/>
      <c r="T4" s="148"/>
      <c r="U4" s="148"/>
      <c r="V4" s="148"/>
      <c r="W4" s="148"/>
      <c r="X4" s="148"/>
    </row>
    <row r="5" spans="1:25" s="159" customFormat="1" ht="42" customHeight="1">
      <c r="A5" s="281"/>
      <c r="B5" s="281" t="s">
        <v>383</v>
      </c>
      <c r="C5" s="281" t="s">
        <v>384</v>
      </c>
      <c r="D5" s="281" t="s">
        <v>385</v>
      </c>
      <c r="E5" s="281" t="s">
        <v>386</v>
      </c>
      <c r="F5" s="281" t="s">
        <v>387</v>
      </c>
      <c r="G5" s="281" t="s">
        <v>441</v>
      </c>
      <c r="H5" s="281" t="s">
        <v>442</v>
      </c>
      <c r="I5" s="281" t="s">
        <v>443</v>
      </c>
      <c r="J5" s="281" t="s">
        <v>444</v>
      </c>
      <c r="K5" s="281" t="s">
        <v>445</v>
      </c>
      <c r="L5" s="281" t="s">
        <v>446</v>
      </c>
      <c r="M5" s="281" t="s">
        <v>391</v>
      </c>
      <c r="N5" s="281" t="s">
        <v>392</v>
      </c>
      <c r="O5" s="281" t="s">
        <v>447</v>
      </c>
      <c r="P5" s="158"/>
      <c r="Q5" s="148"/>
      <c r="R5" s="158"/>
      <c r="S5" s="158"/>
      <c r="T5" s="158"/>
      <c r="U5" s="158"/>
      <c r="V5" s="158"/>
      <c r="W5" s="158"/>
      <c r="X5" s="158"/>
    </row>
    <row r="6" spans="1:25" ht="14.85" customHeight="1">
      <c r="A6" s="332" t="s">
        <v>448</v>
      </c>
      <c r="B6" s="333" t="s">
        <v>209</v>
      </c>
      <c r="C6" s="334">
        <v>0.51</v>
      </c>
      <c r="D6" s="333" t="s">
        <v>395</v>
      </c>
      <c r="E6" s="333" t="s">
        <v>59</v>
      </c>
      <c r="F6" s="333" t="s">
        <v>449</v>
      </c>
      <c r="G6" s="350">
        <v>24</v>
      </c>
      <c r="H6" s="350">
        <v>70</v>
      </c>
      <c r="I6" s="351">
        <f>AVERAGE('Bio&amp;WtE data'!I7:X7)*4</f>
        <v>161.16548968750001</v>
      </c>
      <c r="J6" s="352">
        <f>AVERAGE('Bio&amp;WtE data'!I13:Y13)*4</f>
        <v>392.51723254534107</v>
      </c>
      <c r="K6" s="352">
        <f>AVERAGE('Bio&amp;WtE data'!I18:Y18)*4</f>
        <v>205.01519294117651</v>
      </c>
      <c r="L6" s="352"/>
      <c r="M6" s="352" t="s">
        <v>405</v>
      </c>
      <c r="N6" s="353">
        <v>0.87</v>
      </c>
      <c r="O6" s="354">
        <f>AVERAGE('Bio&amp;WtE data'!I22:X22)*4</f>
        <v>17.44425</v>
      </c>
      <c r="P6" s="668"/>
      <c r="Q6" s="668"/>
      <c r="R6" s="668"/>
      <c r="S6" s="668"/>
      <c r="T6" s="668"/>
      <c r="U6" s="668"/>
      <c r="V6" s="668"/>
      <c r="W6" s="668"/>
      <c r="X6" s="668"/>
      <c r="Y6" s="668"/>
    </row>
    <row r="7" spans="1:25" ht="14.85" customHeight="1">
      <c r="A7" s="420" t="s">
        <v>450</v>
      </c>
      <c r="B7" s="340" t="s">
        <v>209</v>
      </c>
      <c r="C7" s="344">
        <v>1</v>
      </c>
      <c r="D7" s="340" t="s">
        <v>395</v>
      </c>
      <c r="E7" s="340" t="s">
        <v>59</v>
      </c>
      <c r="F7" s="346" t="s">
        <v>451</v>
      </c>
      <c r="G7" s="355">
        <v>20</v>
      </c>
      <c r="H7" s="355">
        <v>70</v>
      </c>
      <c r="I7" s="349">
        <f>AVERAGE('Bio&amp;WtE data'!I8:U8)*4</f>
        <v>109.88427601230768</v>
      </c>
      <c r="J7" s="356">
        <f>AVERAGE('Bio&amp;WtE data'!I14:V14)*4</f>
        <v>450.08724871428575</v>
      </c>
      <c r="K7" s="356">
        <f>AVERAGE('Bio&amp;WtE data'!I19:V19)*4</f>
        <v>167.66934571428573</v>
      </c>
      <c r="L7" s="356"/>
      <c r="M7" s="356" t="s">
        <v>397</v>
      </c>
      <c r="N7" s="357">
        <v>0.87</v>
      </c>
      <c r="O7" s="1122">
        <f>AVERAGE('Bio&amp;WtE data'!I23:U23)*4</f>
        <v>23.488615384615382</v>
      </c>
      <c r="P7" s="158"/>
      <c r="Q7" s="668"/>
      <c r="R7" s="158"/>
      <c r="S7" s="158"/>
      <c r="T7" s="158"/>
      <c r="U7" s="158"/>
      <c r="V7" s="158"/>
      <c r="W7" s="158"/>
      <c r="X7" s="158"/>
      <c r="Y7" s="158"/>
    </row>
    <row r="8" spans="1:25" ht="14.85" customHeight="1">
      <c r="A8" s="690" t="s">
        <v>507</v>
      </c>
      <c r="B8" s="588" t="s">
        <v>210</v>
      </c>
      <c r="C8" s="591">
        <v>1</v>
      </c>
      <c r="D8" s="588" t="s">
        <v>395</v>
      </c>
      <c r="E8" s="588" t="s">
        <v>59</v>
      </c>
      <c r="F8" s="692" t="s">
        <v>159</v>
      </c>
      <c r="G8" s="609">
        <v>73</v>
      </c>
      <c r="H8" s="609">
        <v>169</v>
      </c>
      <c r="I8" s="694">
        <f>AVERAGE('Bio&amp;WtE data'!I9:J9)*4</f>
        <v>201.83934592</v>
      </c>
      <c r="J8" s="695">
        <f>AVERAGE('Bio&amp;WtE data'!I15:J15)*4</f>
        <v>571.15572399999996</v>
      </c>
      <c r="K8" s="611" t="s">
        <v>107</v>
      </c>
      <c r="L8" s="611">
        <v>1151.9880000000001</v>
      </c>
      <c r="M8" s="611" t="s">
        <v>397</v>
      </c>
      <c r="N8" s="693">
        <v>0.87</v>
      </c>
      <c r="O8" s="1123"/>
      <c r="P8" s="158"/>
      <c r="Q8" s="668"/>
      <c r="R8" s="158"/>
      <c r="S8" s="158"/>
      <c r="T8" s="158"/>
      <c r="U8" s="158"/>
      <c r="V8" s="158"/>
      <c r="W8" s="158"/>
      <c r="X8" s="158"/>
      <c r="Y8" s="158"/>
    </row>
    <row r="9" spans="1:25" ht="14.85" customHeight="1">
      <c r="A9" s="371" t="s">
        <v>452</v>
      </c>
      <c r="B9" s="588" t="s">
        <v>210</v>
      </c>
      <c r="C9" s="587">
        <v>1</v>
      </c>
      <c r="D9" s="588" t="s">
        <v>395</v>
      </c>
      <c r="E9" s="588" t="s">
        <v>59</v>
      </c>
      <c r="F9" s="588">
        <v>2015</v>
      </c>
      <c r="G9" s="609"/>
      <c r="H9" s="609">
        <v>40</v>
      </c>
      <c r="I9" s="610">
        <v>0</v>
      </c>
      <c r="J9" s="611">
        <f>AVERAGE('Bio&amp;WtE data'!I12:AD12)*4</f>
        <v>88.599908514966842</v>
      </c>
      <c r="K9" s="611" t="s">
        <v>107</v>
      </c>
      <c r="L9" s="611"/>
      <c r="M9" s="611" t="s">
        <v>414</v>
      </c>
      <c r="N9" s="612">
        <v>0</v>
      </c>
      <c r="O9" s="613" t="s">
        <v>54</v>
      </c>
      <c r="P9" s="668"/>
      <c r="Q9" s="668"/>
      <c r="R9" s="668"/>
      <c r="S9" s="668"/>
      <c r="T9" s="668"/>
      <c r="U9" s="668"/>
      <c r="V9" s="668"/>
      <c r="W9" s="668"/>
      <c r="X9" s="668"/>
      <c r="Y9" s="668"/>
    </row>
    <row r="10" spans="1:25" s="189" customFormat="1" ht="14.85" customHeight="1">
      <c r="A10" s="593" t="s">
        <v>453</v>
      </c>
      <c r="B10" s="594" t="s">
        <v>454</v>
      </c>
      <c r="C10" s="595"/>
      <c r="D10" s="594"/>
      <c r="E10" s="594"/>
      <c r="F10" s="594"/>
      <c r="G10" s="614">
        <f>SUM(G6:G9)</f>
        <v>117</v>
      </c>
      <c r="H10" s="614">
        <f>SUM(H6:H9)</f>
        <v>349</v>
      </c>
      <c r="I10" s="615">
        <f>SUM(I6:I9)</f>
        <v>472.88911161980775</v>
      </c>
      <c r="J10" s="615">
        <f>SUM(J6:J9)</f>
        <v>1502.3601137745936</v>
      </c>
      <c r="K10" s="615">
        <f>SUM(K6:K9)</f>
        <v>372.68453865546223</v>
      </c>
      <c r="L10" s="615"/>
      <c r="M10" s="616"/>
      <c r="N10" s="616"/>
      <c r="O10" s="617"/>
      <c r="P10" s="192"/>
      <c r="Q10" s="156"/>
      <c r="R10" s="156"/>
      <c r="S10" s="156"/>
      <c r="T10" s="156"/>
      <c r="U10" s="156"/>
      <c r="V10" s="156"/>
      <c r="W10" s="156"/>
      <c r="X10" s="156"/>
    </row>
    <row r="11" spans="1:25" ht="13.5" customHeight="1">
      <c r="A11" s="193" t="s">
        <v>456</v>
      </c>
      <c r="B11" s="668"/>
      <c r="C11" s="668"/>
      <c r="D11" s="668"/>
      <c r="E11" s="668"/>
      <c r="F11" s="668"/>
      <c r="G11" s="668"/>
      <c r="H11" s="668"/>
      <c r="I11" s="668"/>
      <c r="J11" s="712"/>
      <c r="K11" s="668"/>
      <c r="L11" s="668"/>
      <c r="M11" s="668"/>
      <c r="N11" s="668"/>
      <c r="O11" s="668"/>
      <c r="P11" s="668"/>
      <c r="Q11" s="668"/>
      <c r="R11" s="668"/>
      <c r="S11" s="668"/>
      <c r="T11" s="668"/>
      <c r="U11" s="668"/>
      <c r="V11" s="668"/>
      <c r="W11" s="668"/>
      <c r="X11" s="668"/>
      <c r="Y11" s="668"/>
    </row>
    <row r="12" spans="1:25" s="149" customFormat="1" ht="13.5" customHeight="1">
      <c r="A12" s="190"/>
      <c r="B12" s="160"/>
      <c r="C12" s="148"/>
      <c r="D12" s="148"/>
      <c r="E12" s="148"/>
      <c r="F12" s="148"/>
      <c r="G12" s="161"/>
      <c r="H12" s="161"/>
      <c r="I12" s="162"/>
      <c r="J12" s="162"/>
      <c r="K12" s="148"/>
      <c r="L12" s="148"/>
      <c r="M12" s="148"/>
      <c r="N12" s="148"/>
      <c r="O12" s="162"/>
      <c r="P12" s="148"/>
      <c r="Q12" s="148"/>
      <c r="R12" s="148"/>
      <c r="S12" s="148"/>
      <c r="T12" s="148"/>
      <c r="U12" s="148"/>
      <c r="V12" s="148"/>
      <c r="W12" s="148"/>
      <c r="X12" s="148"/>
    </row>
    <row r="13" spans="1:25" s="149" customFormat="1" ht="13.5" customHeight="1">
      <c r="B13" s="191"/>
      <c r="C13" s="148"/>
      <c r="D13" s="148"/>
      <c r="E13" s="148"/>
      <c r="F13" s="148"/>
      <c r="G13" s="163"/>
      <c r="H13" s="163"/>
      <c r="I13" s="148"/>
      <c r="J13" s="148"/>
      <c r="K13" s="148"/>
      <c r="L13" s="148"/>
      <c r="M13" s="148"/>
      <c r="N13" s="148"/>
      <c r="O13" s="148"/>
      <c r="P13" s="148"/>
      <c r="Q13" s="148"/>
      <c r="R13" s="148"/>
      <c r="S13" s="148"/>
      <c r="T13" s="148"/>
      <c r="U13" s="148"/>
      <c r="V13" s="148"/>
      <c r="W13" s="148"/>
      <c r="X13" s="148"/>
    </row>
  </sheetData>
  <mergeCells count="1">
    <mergeCell ref="O7:O8"/>
  </mergeCells>
  <conditionalFormatting sqref="D6 C10:D10">
    <cfRule type="expression" dxfId="180" priority="142">
      <formula>R6=0</formula>
    </cfRule>
  </conditionalFormatting>
  <conditionalFormatting sqref="D7:D8">
    <cfRule type="expression" dxfId="179" priority="28">
      <formula>V7=0</formula>
    </cfRule>
  </conditionalFormatting>
  <conditionalFormatting sqref="D9">
    <cfRule type="expression" dxfId="178" priority="117">
      <formula>S9=0</formula>
    </cfRule>
  </conditionalFormatting>
  <conditionalFormatting sqref="D4:F4 P4">
    <cfRule type="expression" dxfId="177" priority="149">
      <formula>#REF!=0</formula>
    </cfRule>
  </conditionalFormatting>
  <conditionalFormatting sqref="F6:F10">
    <cfRule type="expression" dxfId="176" priority="27">
      <formula>#REF!=0</formula>
    </cfRule>
  </conditionalFormatting>
  <conditionalFormatting sqref="I9">
    <cfRule type="expression" dxfId="175" priority="60">
      <formula>T9=0</formula>
    </cfRule>
  </conditionalFormatting>
  <conditionalFormatting sqref="M10:N10">
    <cfRule type="expression" dxfId="174" priority="36">
      <formula>AB10=0</formula>
    </cfRule>
  </conditionalFormatting>
  <conditionalFormatting sqref="P5">
    <cfRule type="expression" dxfId="173" priority="143">
      <formula>#REF!=0</formula>
    </cfRule>
  </conditionalFormatting>
  <conditionalFormatting sqref="P7:P8 R7:Y8">
    <cfRule type="expression" dxfId="172" priority="29">
      <formula>#REF!=0</formula>
    </cfRule>
  </conditionalFormatting>
  <conditionalFormatting sqref="P10">
    <cfRule type="expression" dxfId="171" priority="77">
      <formula>#REF!=0</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F368-9AA5-4C0E-B9B2-07CAAAA57B25}">
  <sheetPr>
    <tabColor rgb="FF00D3B7"/>
  </sheetPr>
  <dimension ref="A1:P16"/>
  <sheetViews>
    <sheetView zoomScaleNormal="100" workbookViewId="0"/>
  </sheetViews>
  <sheetFormatPr defaultColWidth="9.44140625" defaultRowHeight="13.2"/>
  <cols>
    <col min="1" max="1" width="35.5546875" style="4" customWidth="1"/>
    <col min="2" max="7" width="13.33203125" style="4" customWidth="1"/>
    <col min="8" max="35" width="13.44140625" style="4" customWidth="1"/>
    <col min="36" max="16384" width="9.44140625" style="4"/>
  </cols>
  <sheetData>
    <row r="1" spans="1:16" ht="39.75" customHeight="1">
      <c r="A1" s="3" t="s">
        <v>11</v>
      </c>
      <c r="B1" s="668"/>
      <c r="C1" s="668"/>
      <c r="D1" s="668"/>
      <c r="E1" s="668"/>
      <c r="F1" s="668"/>
      <c r="G1" s="668"/>
      <c r="H1" s="668"/>
      <c r="I1" s="668"/>
      <c r="J1" s="668"/>
      <c r="K1" s="668"/>
      <c r="L1" s="668"/>
      <c r="M1" s="668"/>
      <c r="N1" s="668"/>
      <c r="O1" s="668"/>
      <c r="P1" s="668"/>
    </row>
    <row r="2" spans="1:16" ht="39.75" customHeight="1" thickBot="1">
      <c r="A2" s="520" t="s">
        <v>708</v>
      </c>
      <c r="B2" s="146"/>
      <c r="C2" s="146"/>
      <c r="D2" s="146"/>
      <c r="E2" s="146"/>
      <c r="F2" s="146"/>
      <c r="G2" s="146"/>
      <c r="H2" s="9"/>
      <c r="I2" s="9"/>
      <c r="J2" s="9"/>
      <c r="K2" s="668"/>
      <c r="L2" s="668"/>
      <c r="M2" s="668"/>
      <c r="N2" s="668"/>
      <c r="O2" s="668"/>
      <c r="P2" s="668"/>
    </row>
    <row r="3" spans="1:16" ht="13.5" customHeight="1">
      <c r="A3" s="5"/>
      <c r="B3" s="5"/>
      <c r="C3" s="5"/>
      <c r="D3" s="5"/>
      <c r="E3" s="5"/>
      <c r="F3" s="5"/>
      <c r="G3" s="9"/>
      <c r="H3" s="9"/>
      <c r="I3" s="9"/>
      <c r="J3" s="9"/>
      <c r="K3" s="668"/>
      <c r="L3" s="668"/>
      <c r="M3" s="668"/>
      <c r="N3" s="668"/>
      <c r="O3" s="668"/>
      <c r="P3" s="668"/>
    </row>
    <row r="4" spans="1:16" s="149" customFormat="1">
      <c r="A4" s="329"/>
      <c r="B4" s="156"/>
      <c r="E4" s="157"/>
      <c r="F4" s="330"/>
      <c r="G4" s="151"/>
      <c r="H4" s="148"/>
      <c r="I4" s="148"/>
      <c r="J4" s="148"/>
      <c r="K4" s="148"/>
      <c r="L4" s="148"/>
      <c r="M4" s="148"/>
      <c r="N4" s="148"/>
      <c r="O4" s="148"/>
    </row>
    <row r="5" spans="1:16" s="159" customFormat="1" ht="14.85" customHeight="1">
      <c r="A5" s="281"/>
      <c r="B5" s="281">
        <v>2022</v>
      </c>
      <c r="C5" s="281">
        <v>2023</v>
      </c>
      <c r="D5" s="281">
        <v>2024</v>
      </c>
      <c r="E5" s="281">
        <v>2025</v>
      </c>
      <c r="F5" s="281">
        <v>2026</v>
      </c>
      <c r="G5" s="281">
        <v>2027</v>
      </c>
      <c r="H5" s="148"/>
      <c r="I5" s="158"/>
      <c r="J5" s="158"/>
      <c r="K5" s="158"/>
      <c r="L5" s="158"/>
      <c r="M5" s="158"/>
      <c r="N5" s="158"/>
      <c r="O5" s="158"/>
    </row>
    <row r="6" spans="1:16" ht="14.85" customHeight="1">
      <c r="A6" s="482" t="s">
        <v>457</v>
      </c>
      <c r="B6" s="483">
        <v>0.54</v>
      </c>
      <c r="C6" s="483">
        <v>0.81</v>
      </c>
      <c r="D6" s="483">
        <v>0.75</v>
      </c>
      <c r="E6" s="483">
        <v>0.56000000000000005</v>
      </c>
      <c r="F6" s="483">
        <v>0.48</v>
      </c>
      <c r="G6" s="483">
        <v>0.48</v>
      </c>
      <c r="H6" s="668"/>
      <c r="I6" s="668"/>
      <c r="J6" s="668"/>
      <c r="K6" s="668"/>
      <c r="L6" s="668"/>
      <c r="M6" s="668"/>
      <c r="N6" s="668"/>
      <c r="O6" s="668"/>
      <c r="P6" s="668"/>
    </row>
    <row r="7" spans="1:16" ht="14.85" customHeight="1">
      <c r="A7" s="484" t="s">
        <v>458</v>
      </c>
      <c r="B7" s="485">
        <v>105</v>
      </c>
      <c r="C7" s="485">
        <v>143</v>
      </c>
      <c r="D7" s="485">
        <v>133</v>
      </c>
      <c r="E7" s="485">
        <v>122</v>
      </c>
      <c r="F7" s="485">
        <v>82</v>
      </c>
      <c r="G7" s="485">
        <v>82</v>
      </c>
      <c r="H7" s="668"/>
      <c r="I7" s="158"/>
      <c r="J7" s="158"/>
      <c r="K7" s="158"/>
      <c r="L7" s="158"/>
      <c r="M7" s="158"/>
      <c r="N7" s="158"/>
      <c r="O7" s="158"/>
      <c r="P7" s="158"/>
    </row>
    <row r="8" spans="1:16">
      <c r="A8" s="193" t="s">
        <v>459</v>
      </c>
      <c r="B8" s="518"/>
      <c r="C8" s="518"/>
      <c r="D8" s="518"/>
      <c r="E8" s="518"/>
      <c r="F8" s="518"/>
      <c r="G8" s="158"/>
      <c r="H8" s="668"/>
      <c r="I8" s="158"/>
      <c r="J8" s="158"/>
      <c r="K8" s="158"/>
      <c r="L8" s="158"/>
      <c r="M8" s="158"/>
      <c r="N8" s="158"/>
      <c r="O8" s="158"/>
      <c r="P8" s="158"/>
    </row>
    <row r="9" spans="1:16" s="149" customFormat="1" ht="13.5" customHeight="1">
      <c r="A9" s="193" t="s">
        <v>460</v>
      </c>
      <c r="B9" s="160"/>
      <c r="C9" s="148"/>
      <c r="D9" s="148"/>
      <c r="E9" s="148"/>
      <c r="F9" s="148"/>
      <c r="G9" s="148"/>
      <c r="H9" s="148"/>
      <c r="I9" s="148"/>
      <c r="J9" s="148"/>
      <c r="K9" s="148"/>
      <c r="L9" s="148"/>
      <c r="M9" s="148"/>
      <c r="N9" s="148"/>
      <c r="O9" s="148"/>
    </row>
    <row r="10" spans="1:16" s="149" customFormat="1" ht="13.5" customHeight="1">
      <c r="A10" s="193" t="s">
        <v>461</v>
      </c>
      <c r="B10" s="160"/>
      <c r="C10" s="148"/>
      <c r="D10" s="148"/>
      <c r="E10" s="148"/>
      <c r="F10" s="148"/>
      <c r="G10" s="148"/>
      <c r="H10" s="148"/>
      <c r="I10" s="148"/>
      <c r="J10" s="148"/>
      <c r="K10" s="148"/>
      <c r="L10" s="148"/>
      <c r="M10" s="148"/>
      <c r="N10" s="148"/>
      <c r="O10" s="148"/>
    </row>
    <row r="11" spans="1:16" s="149" customFormat="1" ht="13.5" customHeight="1">
      <c r="A11" s="193" t="s">
        <v>462</v>
      </c>
      <c r="B11" s="191"/>
      <c r="C11" s="148"/>
      <c r="D11" s="148"/>
      <c r="E11" s="148"/>
      <c r="F11" s="148"/>
      <c r="G11" s="148"/>
      <c r="H11" s="148"/>
      <c r="I11" s="148"/>
      <c r="J11" s="148"/>
      <c r="K11" s="148"/>
      <c r="L11" s="148"/>
      <c r="M11" s="148"/>
      <c r="N11" s="148"/>
      <c r="O11" s="148"/>
    </row>
    <row r="12" spans="1:16">
      <c r="A12" s="193"/>
      <c r="B12" s="668"/>
      <c r="C12" s="668"/>
      <c r="D12" s="668"/>
      <c r="E12" s="668"/>
      <c r="F12" s="668"/>
      <c r="G12" s="668"/>
      <c r="H12" s="668"/>
      <c r="I12" s="668"/>
      <c r="J12" s="668"/>
      <c r="K12" s="668"/>
      <c r="L12" s="668"/>
      <c r="M12" s="668"/>
      <c r="N12" s="668"/>
      <c r="O12" s="668"/>
      <c r="P12" s="668"/>
    </row>
    <row r="13" spans="1:16">
      <c r="A13" s="668"/>
      <c r="B13" s="668"/>
      <c r="C13" s="668"/>
      <c r="D13" s="668"/>
      <c r="E13" s="668"/>
      <c r="F13" s="668"/>
      <c r="G13" s="668"/>
      <c r="H13" s="668"/>
      <c r="I13" s="668"/>
      <c r="J13" s="668"/>
      <c r="K13" s="668"/>
      <c r="L13" s="668"/>
      <c r="M13" s="668"/>
      <c r="N13" s="668"/>
      <c r="O13" s="668"/>
      <c r="P13" s="668"/>
    </row>
    <row r="14" spans="1:16">
      <c r="A14" s="668"/>
      <c r="B14" s="668"/>
      <c r="C14" s="668"/>
      <c r="D14" s="668"/>
      <c r="E14" s="668"/>
      <c r="F14" s="668"/>
      <c r="G14" s="668"/>
      <c r="H14" s="668"/>
      <c r="I14" s="668"/>
      <c r="J14" s="668"/>
      <c r="K14" s="668"/>
      <c r="L14" s="668"/>
      <c r="M14" s="668"/>
      <c r="N14" s="668"/>
      <c r="O14" s="668"/>
      <c r="P14" s="668"/>
    </row>
    <row r="15" spans="1:16">
      <c r="A15" s="668"/>
      <c r="B15" s="668"/>
      <c r="C15" s="668"/>
      <c r="D15" s="668"/>
      <c r="E15" s="668"/>
      <c r="F15" s="668"/>
      <c r="G15" s="668"/>
      <c r="H15" s="668"/>
      <c r="I15" s="668"/>
      <c r="J15" s="668"/>
      <c r="K15" s="668"/>
      <c r="L15" s="668"/>
      <c r="M15" s="668"/>
      <c r="N15" s="668"/>
      <c r="O15" s="668"/>
      <c r="P15" s="668"/>
    </row>
    <row r="16" spans="1:16">
      <c r="A16" s="668"/>
      <c r="B16" s="668"/>
      <c r="C16" s="668"/>
      <c r="D16" s="668"/>
      <c r="E16" s="668"/>
      <c r="F16" s="668"/>
      <c r="G16" s="668"/>
      <c r="H16" s="668"/>
      <c r="I16" s="668"/>
      <c r="J16" s="668"/>
      <c r="K16" s="668"/>
      <c r="L16" s="668"/>
      <c r="M16" s="668"/>
      <c r="N16" s="668"/>
      <c r="O16" s="668"/>
      <c r="P16" s="668"/>
    </row>
  </sheetData>
  <conditionalFormatting sqref="D4:F4">
    <cfRule type="expression" dxfId="170" priority="23">
      <formula>#REF!=0</formula>
    </cfRule>
  </conditionalFormatting>
  <conditionalFormatting sqref="G4">
    <cfRule type="expression" dxfId="169" priority="20">
      <formula>#REF!=0</formula>
    </cfRule>
  </conditionalFormatting>
  <conditionalFormatting sqref="G8 I7:P8">
    <cfRule type="expression" dxfId="168" priority="6">
      <formula>#REF!=0</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8C83C-18DC-442C-A36E-13C90BACAAB2}">
  <sheetPr>
    <tabColor theme="6"/>
    <outlinePr summaryBelow="0"/>
  </sheetPr>
  <dimension ref="A1:Q12"/>
  <sheetViews>
    <sheetView showGridLines="0" zoomScaleNormal="100" workbookViewId="0"/>
  </sheetViews>
  <sheetFormatPr defaultColWidth="9.44140625" defaultRowHeight="13.2"/>
  <cols>
    <col min="1" max="1" width="35.5546875" style="4" customWidth="1"/>
    <col min="2" max="15" width="13.33203125" style="4" customWidth="1"/>
    <col min="16" max="23" width="13.44140625" style="4" customWidth="1"/>
    <col min="24" max="16384" width="9.44140625" style="4"/>
  </cols>
  <sheetData>
    <row r="1" spans="1:17" ht="39.75" customHeight="1">
      <c r="A1" s="3" t="s">
        <v>11</v>
      </c>
      <c r="B1" s="668"/>
      <c r="C1" s="668"/>
      <c r="D1" s="668"/>
      <c r="E1" s="668"/>
      <c r="F1" s="668"/>
      <c r="G1" s="668"/>
      <c r="H1" s="668"/>
      <c r="I1" s="668"/>
      <c r="J1" s="668"/>
      <c r="K1" s="668"/>
      <c r="L1" s="668"/>
      <c r="M1" s="668"/>
      <c r="N1" s="668"/>
      <c r="O1" s="668"/>
      <c r="P1" s="668"/>
      <c r="Q1" s="668"/>
    </row>
    <row r="2" spans="1:17" ht="39.75" customHeight="1" thickBot="1">
      <c r="A2" s="520" t="s">
        <v>681</v>
      </c>
      <c r="B2" s="146"/>
      <c r="C2" s="146"/>
      <c r="D2" s="146"/>
      <c r="E2" s="146"/>
      <c r="F2" s="146"/>
      <c r="G2" s="146"/>
      <c r="H2" s="146"/>
      <c r="I2" s="146"/>
      <c r="J2" s="146"/>
      <c r="K2" s="146"/>
      <c r="L2" s="146"/>
      <c r="M2" s="146"/>
      <c r="N2" s="146"/>
      <c r="O2" s="146"/>
      <c r="P2" s="9"/>
      <c r="Q2" s="668"/>
    </row>
    <row r="3" spans="1:17" s="1" customFormat="1" ht="13.8"/>
    <row r="4" spans="1:17" s="153" customFormat="1" ht="16.5" customHeight="1">
      <c r="A4" s="626" t="s">
        <v>592</v>
      </c>
      <c r="H4" s="1124" t="s">
        <v>463</v>
      </c>
      <c r="I4" s="1124"/>
      <c r="J4" s="1124"/>
      <c r="K4" s="1124"/>
      <c r="L4" s="1124"/>
      <c r="M4" s="1096" t="s">
        <v>425</v>
      </c>
      <c r="N4" s="1097"/>
      <c r="O4" s="1097"/>
    </row>
    <row r="5" spans="1:17" s="154" customFormat="1" ht="51.6" customHeight="1">
      <c r="A5" s="1101"/>
      <c r="B5" s="1101" t="s">
        <v>383</v>
      </c>
      <c r="C5" s="1101" t="s">
        <v>384</v>
      </c>
      <c r="D5" s="1101" t="s">
        <v>385</v>
      </c>
      <c r="E5" s="1101" t="s">
        <v>386</v>
      </c>
      <c r="F5" s="1101" t="s">
        <v>426</v>
      </c>
      <c r="G5" s="1101" t="s">
        <v>464</v>
      </c>
      <c r="H5" s="1107" t="s">
        <v>428</v>
      </c>
      <c r="I5" s="1101" t="s">
        <v>465</v>
      </c>
      <c r="J5" s="1101" t="s">
        <v>466</v>
      </c>
      <c r="K5" s="1101" t="s">
        <v>467</v>
      </c>
      <c r="L5" s="1101" t="s">
        <v>468</v>
      </c>
      <c r="M5" s="1102" t="s">
        <v>469</v>
      </c>
      <c r="N5" s="1101" t="s">
        <v>470</v>
      </c>
      <c r="O5" s="1101" t="s">
        <v>432</v>
      </c>
    </row>
    <row r="6" spans="1:17" s="149" customFormat="1" ht="14.85" customHeight="1">
      <c r="A6" s="332" t="s">
        <v>272</v>
      </c>
      <c r="B6" s="333" t="s">
        <v>471</v>
      </c>
      <c r="C6" s="334">
        <v>1</v>
      </c>
      <c r="D6" s="333" t="s">
        <v>395</v>
      </c>
      <c r="E6" s="333" t="s">
        <v>59</v>
      </c>
      <c r="F6" s="333">
        <v>2012</v>
      </c>
      <c r="G6" s="1103">
        <v>455</v>
      </c>
      <c r="H6" s="1103">
        <f>+AVERAGE('Natural gas data'!I8:R8)*4</f>
        <v>294.39520959999999</v>
      </c>
      <c r="I6" s="1104">
        <f>H6/(G6*8760)*1000</f>
        <v>7.386100898188569E-2</v>
      </c>
      <c r="J6" s="1103">
        <f>+SUMPRODUCT('Natural gas data'!I14:R14,'Natural gas data'!I8:R8)/SUM('Natural gas data'!I8:R8)</f>
        <v>64.330033025333591</v>
      </c>
      <c r="K6" s="1103">
        <f>+AVERAGE('Natural gas data'!I12:R12)*4</f>
        <v>19.859343599999999</v>
      </c>
      <c r="L6" s="1105">
        <f>AVERAGE('Natural gas data'!I16:R16)*4</f>
        <v>0.9847999999999999</v>
      </c>
      <c r="M6" s="1106"/>
      <c r="N6" s="333"/>
      <c r="O6" s="335">
        <v>7.2</v>
      </c>
      <c r="P6" s="154"/>
      <c r="Q6" s="154"/>
    </row>
    <row r="7" spans="1:17" s="149" customFormat="1" ht="14.85" customHeight="1">
      <c r="A7" s="371" t="s">
        <v>472</v>
      </c>
      <c r="B7" s="588" t="s">
        <v>471</v>
      </c>
      <c r="C7" s="587">
        <v>1</v>
      </c>
      <c r="D7" s="588" t="s">
        <v>395</v>
      </c>
      <c r="E7" s="588" t="s">
        <v>59</v>
      </c>
      <c r="F7" s="618" t="s">
        <v>473</v>
      </c>
      <c r="G7" s="619">
        <v>600</v>
      </c>
      <c r="H7" s="619"/>
      <c r="I7" s="620"/>
      <c r="J7" s="588"/>
      <c r="K7" s="588"/>
      <c r="L7" s="588"/>
      <c r="M7" s="589"/>
      <c r="N7" s="621"/>
      <c r="O7" s="589">
        <v>4</v>
      </c>
      <c r="P7" s="154"/>
      <c r="Q7" s="154"/>
    </row>
    <row r="8" spans="1:17" s="189" customFormat="1" ht="14.85" customHeight="1">
      <c r="A8" s="593" t="s">
        <v>221</v>
      </c>
      <c r="B8" s="594" t="s">
        <v>471</v>
      </c>
      <c r="C8" s="622"/>
      <c r="D8" s="594"/>
      <c r="E8" s="594"/>
      <c r="F8" s="594"/>
      <c r="G8" s="623">
        <f>SUM(G6:G7)</f>
        <v>1055</v>
      </c>
      <c r="H8" s="623">
        <f>SUM(H6:H7)</f>
        <v>294.39520959999999</v>
      </c>
      <c r="I8" s="624">
        <f>AVERAGE(I6:I7)</f>
        <v>7.386100898188569E-2</v>
      </c>
      <c r="J8" s="596"/>
      <c r="K8" s="596"/>
      <c r="L8" s="596">
        <f>SUM(L6:L7)</f>
        <v>0.9847999999999999</v>
      </c>
      <c r="M8" s="596"/>
      <c r="N8" s="625"/>
      <c r="O8" s="596">
        <f>SUM(O6:O7)</f>
        <v>11.2</v>
      </c>
      <c r="P8" s="154"/>
      <c r="Q8" s="154"/>
    </row>
    <row r="9" spans="1:17" s="155" customFormat="1" ht="13.5" customHeight="1">
      <c r="A9" s="190" t="s">
        <v>474</v>
      </c>
      <c r="B9" s="668"/>
      <c r="C9" s="668"/>
      <c r="D9" s="668"/>
      <c r="E9" s="668"/>
      <c r="F9" s="668"/>
      <c r="G9" s="668"/>
      <c r="H9" s="668"/>
      <c r="I9" s="668"/>
      <c r="J9" s="668"/>
      <c r="K9" s="668"/>
      <c r="L9" s="668"/>
      <c r="M9" s="668"/>
      <c r="N9" s="668"/>
      <c r="O9" s="668"/>
      <c r="P9" s="154"/>
    </row>
    <row r="10" spans="1:17" s="155" customFormat="1" ht="13.5" customHeight="1">
      <c r="A10" s="190"/>
      <c r="B10" s="668"/>
      <c r="C10" s="668"/>
      <c r="D10" s="668"/>
      <c r="E10" s="668"/>
      <c r="F10" s="668"/>
      <c r="G10" s="668"/>
      <c r="H10" s="668"/>
      <c r="I10" s="668"/>
      <c r="J10" s="668"/>
      <c r="K10" s="668"/>
      <c r="L10" s="668"/>
      <c r="M10" s="668"/>
      <c r="N10" s="668"/>
      <c r="O10" s="668"/>
      <c r="P10" s="154"/>
    </row>
    <row r="11" spans="1:17">
      <c r="A11" s="668"/>
      <c r="B11" s="668"/>
      <c r="C11" s="668"/>
      <c r="D11" s="668"/>
      <c r="E11" s="668"/>
      <c r="F11" s="668"/>
      <c r="G11" s="668"/>
      <c r="H11" s="668"/>
      <c r="I11" s="668"/>
      <c r="J11" s="668"/>
      <c r="K11" s="668"/>
      <c r="L11" s="668"/>
      <c r="M11" s="668"/>
      <c r="N11" s="668"/>
      <c r="O11" s="668"/>
      <c r="P11" s="154"/>
      <c r="Q11" s="668"/>
    </row>
    <row r="12" spans="1:17">
      <c r="A12" s="668"/>
      <c r="B12" s="668"/>
      <c r="C12" s="668"/>
      <c r="D12" s="668"/>
      <c r="E12" s="668"/>
      <c r="F12" s="668"/>
      <c r="G12" s="668"/>
      <c r="H12" s="668"/>
      <c r="I12" s="668"/>
      <c r="J12" s="668"/>
      <c r="K12" s="668"/>
      <c r="L12" s="668"/>
      <c r="M12" s="668"/>
      <c r="N12" s="668"/>
      <c r="O12" s="668"/>
      <c r="P12" s="154"/>
      <c r="Q12" s="668"/>
    </row>
  </sheetData>
  <mergeCells count="1">
    <mergeCell ref="H4:L4"/>
  </mergeCells>
  <conditionalFormatting sqref="C8">
    <cfRule type="expression" dxfId="167" priority="43">
      <formula>I8=0</formula>
    </cfRule>
  </conditionalFormatting>
  <conditionalFormatting sqref="F6:F8">
    <cfRule type="expression" dxfId="166" priority="41">
      <formula>#REF!=0</formula>
    </cfRule>
  </conditionalFormatting>
  <conditionalFormatting sqref="I6:I8">
    <cfRule type="expression" dxfId="165" priority="17">
      <formula>#REF!=0</formula>
    </cfRule>
  </conditionalFormatting>
  <conditionalFormatting sqref="M6 D6:D8">
    <cfRule type="expression" dxfId="164" priority="42">
      <formula>#REF!=0</formula>
    </cfRule>
  </conditionalFormatting>
  <conditionalFormatting sqref="M6">
    <cfRule type="expression" dxfId="163" priority="48">
      <formula>O8=0</formula>
    </cfRule>
  </conditionalFormatting>
  <conditionalFormatting sqref="O6">
    <cfRule type="expression" dxfId="162" priority="44">
      <formula>#REF!=0</formula>
    </cfRule>
  </conditionalFormatting>
  <pageMargins left="0.7" right="0.7" top="0.75" bottom="0.75" header="0.3" footer="0.3"/>
  <pageSetup paperSize="9" orientation="portrait" r:id="rId1"/>
  <ignoredErrors>
    <ignoredError sqref="L7:L8" formulaRange="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2DCD5-E5C2-42DD-90FE-F00C680EC8B4}">
  <sheetPr>
    <tabColor theme="3"/>
  </sheetPr>
  <dimension ref="A1"/>
  <sheetViews>
    <sheetView showGridLines="0" zoomScaleNormal="100" workbookViewId="0"/>
  </sheetViews>
  <sheetFormatPr defaultColWidth="9.109375" defaultRowHeight="14.4"/>
  <cols>
    <col min="1" max="16384" width="9.109375" style="188"/>
  </cols>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B6F37-DDFC-4E41-A82B-36F3EF74F868}">
  <sheetPr>
    <tabColor theme="5"/>
    <outlinePr summaryRight="0"/>
  </sheetPr>
  <dimension ref="A1:AF40"/>
  <sheetViews>
    <sheetView showGridLines="0" zoomScaleNormal="100" workbookViewId="0"/>
  </sheetViews>
  <sheetFormatPr defaultColWidth="9.44140625" defaultRowHeight="13.2"/>
  <cols>
    <col min="1" max="1" width="45.5546875" style="4" customWidth="1"/>
    <col min="2" max="30" width="13.33203125" style="4" customWidth="1"/>
    <col min="31" max="48" width="9.5546875" style="4" customWidth="1"/>
    <col min="49" max="16384" width="9.44140625" style="4"/>
  </cols>
  <sheetData>
    <row r="1" spans="1:30" ht="39.75" customHeight="1">
      <c r="A1" s="3" t="s">
        <v>11</v>
      </c>
      <c r="B1" s="3"/>
      <c r="C1" s="3"/>
      <c r="D1" s="3"/>
      <c r="E1" s="3"/>
      <c r="F1" s="3"/>
      <c r="G1" s="668"/>
      <c r="H1" s="668"/>
      <c r="I1" s="668"/>
      <c r="J1" s="668"/>
      <c r="K1" s="668"/>
      <c r="L1" s="668"/>
      <c r="M1" s="668"/>
      <c r="N1" s="668"/>
      <c r="O1" s="668"/>
      <c r="P1" s="668"/>
      <c r="Q1" s="668"/>
      <c r="R1" s="668"/>
      <c r="S1" s="668"/>
      <c r="T1" s="668"/>
      <c r="U1" s="668"/>
      <c r="V1" s="668"/>
      <c r="W1" s="668"/>
      <c r="X1" s="668"/>
      <c r="Y1" s="668"/>
      <c r="Z1" s="668"/>
      <c r="AA1" s="668"/>
      <c r="AB1" s="668"/>
      <c r="AC1" s="668"/>
      <c r="AD1" s="668"/>
    </row>
    <row r="2" spans="1:30" ht="39.75" customHeight="1" thickBot="1">
      <c r="A2" s="520" t="s">
        <v>710</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row>
    <row r="3" spans="1:30">
      <c r="A3" s="668"/>
      <c r="B3" s="668"/>
      <c r="C3" s="668"/>
      <c r="D3" s="668"/>
      <c r="E3" s="668"/>
      <c r="F3" s="668"/>
      <c r="G3" s="152"/>
      <c r="H3" s="668"/>
      <c r="I3" s="668"/>
      <c r="J3" s="668"/>
      <c r="K3" s="668"/>
      <c r="L3" s="668"/>
      <c r="M3" s="668"/>
      <c r="N3" s="668"/>
      <c r="O3" s="668"/>
      <c r="P3" s="668"/>
      <c r="Q3" s="668"/>
      <c r="R3" s="668"/>
      <c r="S3" s="668"/>
      <c r="T3" s="668"/>
      <c r="U3" s="668"/>
      <c r="V3" s="668"/>
      <c r="W3" s="668"/>
      <c r="X3" s="668"/>
      <c r="Y3" s="668"/>
      <c r="Z3" s="668"/>
      <c r="AA3" s="668"/>
      <c r="AB3" s="668"/>
      <c r="AC3" s="668"/>
      <c r="AD3" s="668"/>
    </row>
    <row r="4" spans="1:30" s="149" customFormat="1">
      <c r="A4" s="626" t="s">
        <v>592</v>
      </c>
      <c r="B4" s="128"/>
      <c r="C4" s="128"/>
      <c r="D4" s="128"/>
      <c r="E4" s="128"/>
      <c r="F4" s="128"/>
    </row>
    <row r="5" spans="1:30" s="150" customFormat="1" ht="15.75" customHeight="1">
      <c r="A5" s="358"/>
      <c r="B5" s="257" t="s">
        <v>475</v>
      </c>
      <c r="C5" s="257" t="s">
        <v>476</v>
      </c>
      <c r="D5" s="257" t="s">
        <v>477</v>
      </c>
      <c r="E5" s="257" t="s">
        <v>478</v>
      </c>
      <c r="F5" s="257" t="s">
        <v>479</v>
      </c>
      <c r="G5" s="257" t="s">
        <v>480</v>
      </c>
      <c r="H5" s="27"/>
      <c r="I5" s="257" t="s">
        <v>455</v>
      </c>
      <c r="J5" s="257" t="s">
        <v>159</v>
      </c>
      <c r="K5" s="257" t="s">
        <v>160</v>
      </c>
      <c r="L5" s="257" t="s">
        <v>161</v>
      </c>
      <c r="M5" s="257" t="s">
        <v>162</v>
      </c>
      <c r="N5" s="257" t="s">
        <v>163</v>
      </c>
      <c r="O5" s="257" t="s">
        <v>164</v>
      </c>
      <c r="P5" s="257" t="s">
        <v>165</v>
      </c>
      <c r="Q5" s="257" t="s">
        <v>166</v>
      </c>
      <c r="R5" s="257" t="s">
        <v>167</v>
      </c>
      <c r="S5" s="257" t="s">
        <v>168</v>
      </c>
      <c r="T5" s="257" t="s">
        <v>169</v>
      </c>
      <c r="U5" s="257" t="s">
        <v>170</v>
      </c>
      <c r="V5" s="257" t="s">
        <v>451</v>
      </c>
      <c r="W5" s="257" t="s">
        <v>481</v>
      </c>
      <c r="X5" s="257" t="s">
        <v>449</v>
      </c>
      <c r="Y5" s="257" t="s">
        <v>482</v>
      </c>
      <c r="Z5" s="257" t="s">
        <v>483</v>
      </c>
      <c r="AA5" s="257" t="s">
        <v>484</v>
      </c>
      <c r="AB5" s="257" t="s">
        <v>485</v>
      </c>
      <c r="AC5" s="257" t="s">
        <v>486</v>
      </c>
      <c r="AD5" s="257" t="s">
        <v>487</v>
      </c>
    </row>
    <row r="6" spans="1:30" s="149" customFormat="1">
      <c r="A6" s="1001" t="s">
        <v>506</v>
      </c>
      <c r="B6" s="378"/>
      <c r="C6" s="360"/>
      <c r="D6" s="360"/>
      <c r="E6" s="360"/>
      <c r="F6" s="360"/>
      <c r="G6" s="360"/>
      <c r="H6" s="21"/>
      <c r="I6" s="378"/>
      <c r="J6" s="552"/>
      <c r="K6" s="552"/>
      <c r="L6" s="552"/>
      <c r="M6" s="360"/>
      <c r="N6" s="360"/>
      <c r="O6" s="360"/>
      <c r="P6" s="360"/>
      <c r="Q6" s="360"/>
      <c r="R6" s="360"/>
      <c r="S6" s="360"/>
      <c r="T6" s="360"/>
      <c r="U6" s="360"/>
      <c r="V6" s="360"/>
      <c r="W6" s="360"/>
      <c r="X6" s="360"/>
      <c r="Y6" s="360"/>
      <c r="Z6" s="360"/>
      <c r="AA6" s="360"/>
      <c r="AB6" s="360"/>
      <c r="AC6" s="360"/>
      <c r="AD6" s="360"/>
    </row>
    <row r="7" spans="1:30" s="149" customFormat="1">
      <c r="A7" s="339" t="s">
        <v>579</v>
      </c>
      <c r="B7" s="379">
        <f>SUM(I7:J7)</f>
        <v>10.762920000000001</v>
      </c>
      <c r="C7" s="361">
        <f t="shared" ref="C7:C14" si="0">SUM(K7:N7)</f>
        <v>22.855703000000002</v>
      </c>
      <c r="D7" s="361">
        <f t="shared" ref="D7:D14" si="1">SUM(O7:R7)</f>
        <v>20.765943999999998</v>
      </c>
      <c r="E7" s="361">
        <f t="shared" ref="E7:E14" si="2">SUM(S7:V7)</f>
        <v>22.564001999999999</v>
      </c>
      <c r="F7" s="361">
        <f t="shared" ref="F7:F14" si="3">SUM(W7:Z7)</f>
        <v>25.854738999999995</v>
      </c>
      <c r="G7" s="361">
        <f>SUM(AA7:AD7)</f>
        <v>24.523133999999999</v>
      </c>
      <c r="H7" s="24"/>
      <c r="I7" s="379">
        <v>3.8868900000000002</v>
      </c>
      <c r="J7" s="522">
        <v>6.8760300000000001</v>
      </c>
      <c r="K7" s="522">
        <v>7.82782</v>
      </c>
      <c r="L7" s="522">
        <v>4.0636869999999998</v>
      </c>
      <c r="M7" s="361">
        <v>3.2425349999999997</v>
      </c>
      <c r="N7" s="361">
        <v>7.7216610000000019</v>
      </c>
      <c r="O7" s="361">
        <v>5.1133639999999989</v>
      </c>
      <c r="P7" s="361">
        <v>3.663843</v>
      </c>
      <c r="Q7" s="361">
        <v>4.452566</v>
      </c>
      <c r="R7" s="361">
        <v>7.5361710000000004</v>
      </c>
      <c r="S7" s="361">
        <v>7.8392390000000001</v>
      </c>
      <c r="T7" s="361">
        <v>4.3098159999999996</v>
      </c>
      <c r="U7" s="361">
        <v>4.7204980000000001</v>
      </c>
      <c r="V7" s="361">
        <v>5.6944489999999996</v>
      </c>
      <c r="W7" s="361">
        <v>8.129681999999999</v>
      </c>
      <c r="X7" s="361">
        <v>4.643224</v>
      </c>
      <c r="Y7" s="361">
        <v>4.9076409999999999</v>
      </c>
      <c r="Z7" s="361">
        <v>8.1741919999999997</v>
      </c>
      <c r="AA7" s="361">
        <v>7.7502959999999996</v>
      </c>
      <c r="AB7" s="361">
        <v>4.8581060000000003</v>
      </c>
      <c r="AC7" s="361">
        <v>3.7074129999999998</v>
      </c>
      <c r="AD7" s="361">
        <v>8.207319</v>
      </c>
    </row>
    <row r="8" spans="1:30" s="149" customFormat="1">
      <c r="A8" s="339" t="s">
        <v>580</v>
      </c>
      <c r="B8" s="379">
        <f t="shared" ref="B8:B15" si="4">SUM(I8:J8)</f>
        <v>12.74191699999998</v>
      </c>
      <c r="C8" s="361">
        <f t="shared" si="0"/>
        <v>23.891947000000002</v>
      </c>
      <c r="D8" s="361">
        <f t="shared" si="1"/>
        <v>23.613205999999998</v>
      </c>
      <c r="E8" s="361">
        <f t="shared" si="2"/>
        <v>23.577418999999999</v>
      </c>
      <c r="F8" s="361">
        <f t="shared" si="3"/>
        <v>27.608687999999997</v>
      </c>
      <c r="G8" s="361">
        <f>SUM(AA8:AD8)</f>
        <v>26.786300000000001</v>
      </c>
      <c r="H8" s="24"/>
      <c r="I8" s="379">
        <v>4.7051699999999999</v>
      </c>
      <c r="J8" s="522">
        <v>8.0367469999999805</v>
      </c>
      <c r="K8" s="522">
        <v>8.1582799999999995</v>
      </c>
      <c r="L8" s="522">
        <v>4.0161379999999998</v>
      </c>
      <c r="M8" s="361">
        <v>4.0160200000000001</v>
      </c>
      <c r="N8" s="361">
        <v>7.7015090000000015</v>
      </c>
      <c r="O8" s="361">
        <v>5.5281769999999977</v>
      </c>
      <c r="P8" s="361">
        <v>3.8034069999999995</v>
      </c>
      <c r="Q8" s="361">
        <v>5.2025800000000002</v>
      </c>
      <c r="R8" s="361">
        <v>9.0790420000000012</v>
      </c>
      <c r="S8" s="361">
        <v>7.6977349999999998</v>
      </c>
      <c r="T8" s="361">
        <v>4.6379719999999995</v>
      </c>
      <c r="U8" s="361">
        <v>5.10121</v>
      </c>
      <c r="V8" s="361">
        <v>6.1405019999999997</v>
      </c>
      <c r="W8" s="361">
        <v>7.7487810000000001</v>
      </c>
      <c r="X8" s="361">
        <v>4.4122199999999996</v>
      </c>
      <c r="Y8" s="361">
        <v>6.0188000000000006</v>
      </c>
      <c r="Z8" s="361">
        <v>9.4288869999999996</v>
      </c>
      <c r="AA8" s="361">
        <v>7.6766869999999994</v>
      </c>
      <c r="AB8" s="361">
        <v>5.2042440000000001</v>
      </c>
      <c r="AC8" s="361">
        <v>5.5597899999999996</v>
      </c>
      <c r="AD8" s="361">
        <v>8.3455790000000007</v>
      </c>
    </row>
    <row r="9" spans="1:30" s="149" customFormat="1">
      <c r="A9" s="339" t="s">
        <v>581</v>
      </c>
      <c r="B9" s="379">
        <f>SUM(I9:J9)</f>
        <v>1.8545</v>
      </c>
      <c r="C9" s="361"/>
      <c r="D9" s="361"/>
      <c r="E9" s="361"/>
      <c r="F9" s="361"/>
      <c r="G9" s="361"/>
      <c r="H9" s="24"/>
      <c r="I9" s="379">
        <v>1.8545</v>
      </c>
      <c r="J9" s="522">
        <v>0</v>
      </c>
      <c r="K9" s="522">
        <v>0</v>
      </c>
      <c r="L9" s="522">
        <v>0</v>
      </c>
      <c r="M9" s="990">
        <v>0</v>
      </c>
      <c r="N9" s="990">
        <v>0</v>
      </c>
      <c r="O9" s="990">
        <v>0</v>
      </c>
      <c r="P9" s="990">
        <v>0</v>
      </c>
      <c r="Q9" s="990">
        <v>0</v>
      </c>
      <c r="R9" s="990">
        <v>0</v>
      </c>
      <c r="S9" s="990">
        <v>0</v>
      </c>
      <c r="T9" s="990">
        <v>0</v>
      </c>
      <c r="U9" s="990">
        <v>0</v>
      </c>
      <c r="V9" s="990">
        <v>0</v>
      </c>
      <c r="W9" s="990">
        <v>0</v>
      </c>
      <c r="X9" s="990">
        <v>0</v>
      </c>
      <c r="Y9" s="990">
        <v>0</v>
      </c>
      <c r="Z9" s="990">
        <v>0</v>
      </c>
      <c r="AA9" s="990">
        <v>0</v>
      </c>
      <c r="AB9" s="990">
        <v>0</v>
      </c>
      <c r="AC9" s="990">
        <v>0</v>
      </c>
      <c r="AD9" s="990">
        <v>0</v>
      </c>
    </row>
    <row r="10" spans="1:30" s="149" customFormat="1">
      <c r="A10" s="339" t="s">
        <v>582</v>
      </c>
      <c r="B10" s="379">
        <f>SUM(I10:J10)</f>
        <v>16.636945999999998</v>
      </c>
      <c r="C10" s="361">
        <f t="shared" si="0"/>
        <v>33.426519000000006</v>
      </c>
      <c r="D10" s="361">
        <f t="shared" si="1"/>
        <v>32.416499999999999</v>
      </c>
      <c r="E10" s="361">
        <f t="shared" si="2"/>
        <v>33.353065000000001</v>
      </c>
      <c r="F10" s="361">
        <f t="shared" si="3"/>
        <v>39.407817000000001</v>
      </c>
      <c r="G10" s="361">
        <v>37.849522999999998</v>
      </c>
      <c r="H10" s="24"/>
      <c r="I10" s="379">
        <v>6.0423999999999998</v>
      </c>
      <c r="J10" s="522">
        <v>10.594545999999999</v>
      </c>
      <c r="K10" s="522">
        <v>11.542899999999999</v>
      </c>
      <c r="L10" s="522">
        <v>5.413363000000003</v>
      </c>
      <c r="M10" s="361">
        <v>5.3648100000000003</v>
      </c>
      <c r="N10" s="361">
        <v>11.105446000000001</v>
      </c>
      <c r="O10" s="361">
        <v>7.7119630000000017</v>
      </c>
      <c r="P10" s="361">
        <v>5.1808909999999999</v>
      </c>
      <c r="Q10" s="361">
        <v>7.101909</v>
      </c>
      <c r="R10" s="361">
        <v>12.421737</v>
      </c>
      <c r="S10" s="361">
        <v>10.933014</v>
      </c>
      <c r="T10" s="361">
        <v>6.2969999999999997</v>
      </c>
      <c r="U10" s="361">
        <v>7.2371060000000007</v>
      </c>
      <c r="V10" s="361">
        <v>8.8859449999999995</v>
      </c>
      <c r="W10" s="361">
        <v>10.845977</v>
      </c>
      <c r="X10" s="361">
        <v>6.3644059999999998</v>
      </c>
      <c r="Y10" s="361">
        <v>8.6461189999999988</v>
      </c>
      <c r="Z10" s="361">
        <v>13.551315000000001</v>
      </c>
      <c r="AA10" s="361">
        <v>10.50076</v>
      </c>
      <c r="AB10" s="361">
        <v>7.5845280000000006</v>
      </c>
      <c r="AC10" s="361">
        <v>7.6304939999999997</v>
      </c>
      <c r="AD10" s="361">
        <v>12.133741000000001</v>
      </c>
    </row>
    <row r="11" spans="1:30" s="149" customFormat="1">
      <c r="A11" s="339" t="s">
        <v>583</v>
      </c>
      <c r="B11" s="379">
        <f t="shared" si="4"/>
        <v>19.502400000000002</v>
      </c>
      <c r="C11" s="361">
        <f t="shared" si="0"/>
        <v>45.368523000000003</v>
      </c>
      <c r="D11" s="361">
        <f t="shared" si="1"/>
        <v>47.542008999999993</v>
      </c>
      <c r="E11" s="361">
        <f t="shared" si="2"/>
        <v>54.856852000000003</v>
      </c>
      <c r="F11" s="361">
        <f t="shared" si="3"/>
        <v>61.794020000000003</v>
      </c>
      <c r="G11" s="361">
        <v>53.580560000000006</v>
      </c>
      <c r="H11" s="24"/>
      <c r="I11" s="379">
        <v>7.4208999999999996</v>
      </c>
      <c r="J11" s="522">
        <v>12.0815</v>
      </c>
      <c r="K11" s="522">
        <v>10.406000000000001</v>
      </c>
      <c r="L11" s="522">
        <v>10.864000000000001</v>
      </c>
      <c r="M11" s="361">
        <v>8.1527969999999996</v>
      </c>
      <c r="N11" s="361">
        <v>15.945726000000001</v>
      </c>
      <c r="O11" s="361">
        <v>13.198771999999998</v>
      </c>
      <c r="P11" s="361">
        <v>7.9630059999999991</v>
      </c>
      <c r="Q11" s="361">
        <v>11.064802999999999</v>
      </c>
      <c r="R11" s="361">
        <v>15.315428000000001</v>
      </c>
      <c r="S11" s="361">
        <v>18.123860000000001</v>
      </c>
      <c r="T11" s="361">
        <v>12.395</v>
      </c>
      <c r="U11" s="361">
        <v>10.425922</v>
      </c>
      <c r="V11" s="361">
        <v>13.91207</v>
      </c>
      <c r="W11" s="361">
        <v>17.069413000000001</v>
      </c>
      <c r="X11" s="361">
        <v>11.745549</v>
      </c>
      <c r="Y11" s="361">
        <v>11.742006999999999</v>
      </c>
      <c r="Z11" s="361">
        <v>21.237051000000001</v>
      </c>
      <c r="AA11" s="361">
        <v>15.633075999999999</v>
      </c>
      <c r="AB11" s="361">
        <v>10.212581</v>
      </c>
      <c r="AC11" s="361">
        <v>9.2539180000000005</v>
      </c>
      <c r="AD11" s="361">
        <v>18.480985</v>
      </c>
    </row>
    <row r="12" spans="1:30" s="149" customFormat="1">
      <c r="A12" s="339" t="s">
        <v>584</v>
      </c>
      <c r="B12" s="379">
        <f t="shared" si="4"/>
        <v>38.228751000000003</v>
      </c>
      <c r="C12" s="361">
        <f t="shared" si="0"/>
        <v>72.420187999999996</v>
      </c>
      <c r="D12" s="361">
        <f t="shared" si="1"/>
        <v>69.966716000000005</v>
      </c>
      <c r="E12" s="361">
        <f t="shared" si="2"/>
        <v>76.759884999999997</v>
      </c>
      <c r="F12" s="361">
        <f t="shared" si="3"/>
        <v>81.664468999999997</v>
      </c>
      <c r="G12" s="361">
        <v>83.327901999999995</v>
      </c>
      <c r="H12" s="24"/>
      <c r="I12" s="379">
        <v>14.6557</v>
      </c>
      <c r="J12" s="522">
        <v>23.573051</v>
      </c>
      <c r="K12" s="522">
        <v>23.787500000000001</v>
      </c>
      <c r="L12" s="522">
        <v>12.461454000000002</v>
      </c>
      <c r="M12" s="361">
        <v>12.433219999999999</v>
      </c>
      <c r="N12" s="361">
        <v>23.738014</v>
      </c>
      <c r="O12" s="361">
        <v>16.893295000000006</v>
      </c>
      <c r="P12" s="361">
        <v>12.140563999999999</v>
      </c>
      <c r="Q12" s="361">
        <v>16.651167000000001</v>
      </c>
      <c r="R12" s="361">
        <v>24.281689999999998</v>
      </c>
      <c r="S12" s="361">
        <v>24.982360999999997</v>
      </c>
      <c r="T12" s="361">
        <v>15.305999999999999</v>
      </c>
      <c r="U12" s="361">
        <v>16.862874999999999</v>
      </c>
      <c r="V12" s="361">
        <v>19.608649</v>
      </c>
      <c r="W12" s="361">
        <v>22.691735999999999</v>
      </c>
      <c r="X12" s="361">
        <v>14.064281999999999</v>
      </c>
      <c r="Y12" s="361">
        <v>17.754977999999998</v>
      </c>
      <c r="Z12" s="361">
        <v>27.153472999999998</v>
      </c>
      <c r="AA12" s="361">
        <v>24.177169999999997</v>
      </c>
      <c r="AB12" s="361">
        <v>16.669824999999999</v>
      </c>
      <c r="AC12" s="361">
        <v>17.225294999999999</v>
      </c>
      <c r="AD12" s="361">
        <v>25.255611999999999</v>
      </c>
    </row>
    <row r="13" spans="1:30" s="149" customFormat="1">
      <c r="A13" s="339" t="s">
        <v>585</v>
      </c>
      <c r="B13" s="379">
        <f t="shared" si="4"/>
        <v>143.46942000000001</v>
      </c>
      <c r="C13" s="361">
        <f t="shared" si="0"/>
        <v>267.574299048</v>
      </c>
      <c r="D13" s="361">
        <f t="shared" si="1"/>
        <v>276.669195</v>
      </c>
      <c r="E13" s="361">
        <f t="shared" si="2"/>
        <v>86.254999999999995</v>
      </c>
      <c r="F13" s="361">
        <f t="shared" si="3"/>
        <v>0</v>
      </c>
      <c r="G13" s="361">
        <v>0</v>
      </c>
      <c r="H13" s="24"/>
      <c r="I13" s="379">
        <v>49.820999999999998</v>
      </c>
      <c r="J13" s="522">
        <v>93.648420000000002</v>
      </c>
      <c r="K13" s="522">
        <v>99.397000000000006</v>
      </c>
      <c r="L13" s="522">
        <v>42.701720000000002</v>
      </c>
      <c r="M13" s="361">
        <v>42.746568048</v>
      </c>
      <c r="N13" s="361">
        <v>82.729011</v>
      </c>
      <c r="O13" s="361">
        <v>80.999629999999996</v>
      </c>
      <c r="P13" s="361">
        <v>43.320698000000007</v>
      </c>
      <c r="Q13" s="361">
        <v>53.518751000000002</v>
      </c>
      <c r="R13" s="361">
        <v>98.830116000000004</v>
      </c>
      <c r="S13" s="361">
        <v>67.495999999999995</v>
      </c>
      <c r="T13" s="361">
        <v>18.759</v>
      </c>
      <c r="U13" s="361">
        <v>0</v>
      </c>
      <c r="V13" s="361">
        <v>0</v>
      </c>
      <c r="W13" s="361">
        <v>0</v>
      </c>
      <c r="X13" s="361">
        <v>0</v>
      </c>
      <c r="Y13" s="361">
        <v>0</v>
      </c>
      <c r="Z13" s="361">
        <v>0</v>
      </c>
      <c r="AA13" s="361">
        <v>0</v>
      </c>
      <c r="AB13" s="361">
        <v>0</v>
      </c>
      <c r="AC13" s="361">
        <v>0</v>
      </c>
      <c r="AD13" s="361">
        <v>0</v>
      </c>
    </row>
    <row r="14" spans="1:30" s="149" customFormat="1">
      <c r="A14" s="371" t="s">
        <v>586</v>
      </c>
      <c r="B14" s="379">
        <f>SUM(I14:J14)</f>
        <v>91.936999999999998</v>
      </c>
      <c r="C14" s="372">
        <f t="shared" si="0"/>
        <v>116.604894</v>
      </c>
      <c r="D14" s="372">
        <f t="shared" si="1"/>
        <v>0</v>
      </c>
      <c r="E14" s="372">
        <f t="shared" si="2"/>
        <v>0</v>
      </c>
      <c r="F14" s="372">
        <f t="shared" si="3"/>
        <v>0</v>
      </c>
      <c r="G14" s="372">
        <v>0</v>
      </c>
      <c r="H14" s="24"/>
      <c r="I14" s="379">
        <v>35.218499999999999</v>
      </c>
      <c r="J14" s="522">
        <v>56.718499999999999</v>
      </c>
      <c r="K14" s="522">
        <v>48.105800000000002</v>
      </c>
      <c r="L14" s="522">
        <v>39.56841699999999</v>
      </c>
      <c r="M14" s="361">
        <v>20.377167</v>
      </c>
      <c r="N14" s="361">
        <v>8.5535100000000011</v>
      </c>
      <c r="O14" s="361">
        <v>0</v>
      </c>
      <c r="P14" s="361">
        <v>0</v>
      </c>
      <c r="Q14" s="361">
        <v>0</v>
      </c>
      <c r="R14" s="361">
        <v>0</v>
      </c>
      <c r="S14" s="361">
        <v>0</v>
      </c>
      <c r="T14" s="361">
        <v>0</v>
      </c>
      <c r="U14" s="361">
        <v>0</v>
      </c>
      <c r="V14" s="361">
        <v>0</v>
      </c>
      <c r="W14" s="361">
        <v>0</v>
      </c>
      <c r="X14" s="361">
        <v>0</v>
      </c>
      <c r="Y14" s="361">
        <v>0</v>
      </c>
      <c r="Z14" s="361">
        <v>0</v>
      </c>
      <c r="AA14" s="361">
        <v>0</v>
      </c>
      <c r="AB14" s="361">
        <v>0</v>
      </c>
      <c r="AC14" s="361">
        <v>0</v>
      </c>
      <c r="AD14" s="361">
        <v>0</v>
      </c>
    </row>
    <row r="15" spans="1:30" s="149" customFormat="1" ht="13.8" thickBot="1">
      <c r="A15" s="371" t="s">
        <v>587</v>
      </c>
      <c r="B15" s="379">
        <f t="shared" si="4"/>
        <v>41.518699999999995</v>
      </c>
      <c r="C15" s="372">
        <f t="shared" ref="C15" si="5">SUM(K15:N15)</f>
        <v>0</v>
      </c>
      <c r="D15" s="372">
        <f t="shared" ref="D15" si="6">SUM(O15:R15)</f>
        <v>0</v>
      </c>
      <c r="E15" s="372">
        <f t="shared" ref="E15" si="7">SUM(S15:V15)</f>
        <v>0</v>
      </c>
      <c r="F15" s="372">
        <f t="shared" ref="F15" si="8">SUM(W15:Z15)</f>
        <v>0</v>
      </c>
      <c r="G15" s="372">
        <v>0</v>
      </c>
      <c r="H15" s="24"/>
      <c r="I15" s="379">
        <v>16.8599</v>
      </c>
      <c r="J15" s="553">
        <v>24.658799999999999</v>
      </c>
      <c r="K15" s="553">
        <v>0</v>
      </c>
      <c r="L15" s="553">
        <v>0</v>
      </c>
      <c r="M15" s="366">
        <v>0</v>
      </c>
      <c r="N15" s="366">
        <v>0</v>
      </c>
      <c r="O15" s="366">
        <v>0</v>
      </c>
      <c r="P15" s="366">
        <v>0</v>
      </c>
      <c r="Q15" s="366">
        <v>0</v>
      </c>
      <c r="R15" s="366">
        <v>0</v>
      </c>
      <c r="S15" s="366">
        <v>0</v>
      </c>
      <c r="T15" s="366">
        <v>0</v>
      </c>
      <c r="U15" s="366">
        <v>0</v>
      </c>
      <c r="V15" s="366">
        <v>0</v>
      </c>
      <c r="W15" s="366">
        <v>0</v>
      </c>
      <c r="X15" s="366">
        <v>0</v>
      </c>
      <c r="Y15" s="366">
        <v>0</v>
      </c>
      <c r="Z15" s="366">
        <v>0</v>
      </c>
      <c r="AA15" s="366">
        <v>0</v>
      </c>
      <c r="AB15" s="366">
        <v>0</v>
      </c>
      <c r="AC15" s="366">
        <v>0</v>
      </c>
      <c r="AD15" s="366">
        <v>0</v>
      </c>
    </row>
    <row r="16" spans="1:30" s="149" customFormat="1" ht="13.8" thickBot="1">
      <c r="A16" s="374" t="s">
        <v>221</v>
      </c>
      <c r="B16" s="380">
        <f>SUM(B7:B15)</f>
        <v>376.65255400000001</v>
      </c>
      <c r="C16" s="375">
        <f>SUM(C7:C15)</f>
        <v>582.14207304799993</v>
      </c>
      <c r="D16" s="375">
        <f t="shared" ref="D16:F16" si="9">SUM(D7:D15)</f>
        <v>470.97357</v>
      </c>
      <c r="E16" s="375">
        <f t="shared" si="9"/>
        <v>297.36622299999999</v>
      </c>
      <c r="F16" s="375">
        <f t="shared" si="9"/>
        <v>236.32973299999998</v>
      </c>
      <c r="G16" s="375">
        <v>226.06184300000001</v>
      </c>
      <c r="H16" s="25"/>
      <c r="I16" s="380">
        <f>SUM(I7:I15)</f>
        <v>140.46496000000002</v>
      </c>
      <c r="J16" s="554">
        <f>SUM(J7:J15)</f>
        <v>236.18759399999999</v>
      </c>
      <c r="K16" s="554">
        <f>SUM(K7:K15)</f>
        <v>209.2253</v>
      </c>
      <c r="L16" s="554">
        <f t="shared" ref="L16:AD16" si="10">SUM(L7:L14)</f>
        <v>119.08877899999999</v>
      </c>
      <c r="M16" s="375">
        <f t="shared" si="10"/>
        <v>96.333117048000005</v>
      </c>
      <c r="N16" s="375">
        <f t="shared" si="10"/>
        <v>157.494877</v>
      </c>
      <c r="O16" s="375">
        <f t="shared" si="10"/>
        <v>129.445201</v>
      </c>
      <c r="P16" s="375">
        <f t="shared" si="10"/>
        <v>76.072409000000007</v>
      </c>
      <c r="Q16" s="375">
        <f t="shared" si="10"/>
        <v>97.991776000000002</v>
      </c>
      <c r="R16" s="375">
        <f t="shared" si="10"/>
        <v>167.46418399999999</v>
      </c>
      <c r="S16" s="375">
        <f t="shared" si="10"/>
        <v>137.07220899999999</v>
      </c>
      <c r="T16" s="375">
        <f t="shared" si="10"/>
        <v>61.704788000000001</v>
      </c>
      <c r="U16" s="375">
        <f t="shared" si="10"/>
        <v>44.347611000000001</v>
      </c>
      <c r="V16" s="375">
        <f t="shared" si="10"/>
        <v>54.241614999999996</v>
      </c>
      <c r="W16" s="375">
        <f t="shared" si="10"/>
        <v>66.485589000000004</v>
      </c>
      <c r="X16" s="375">
        <f t="shared" si="10"/>
        <v>41.229680999999999</v>
      </c>
      <c r="Y16" s="375">
        <f t="shared" si="10"/>
        <v>49.069544999999991</v>
      </c>
      <c r="Z16" s="375">
        <f t="shared" si="10"/>
        <v>79.544917999999996</v>
      </c>
      <c r="AA16" s="375">
        <f t="shared" si="10"/>
        <v>65.737988999999999</v>
      </c>
      <c r="AB16" s="375">
        <f t="shared" si="10"/>
        <v>44.529284000000004</v>
      </c>
      <c r="AC16" s="375">
        <f t="shared" si="10"/>
        <v>43.376909999999995</v>
      </c>
      <c r="AD16" s="375">
        <f t="shared" si="10"/>
        <v>72.423236000000003</v>
      </c>
    </row>
    <row r="17" spans="1:32" s="149" customFormat="1" ht="15.6">
      <c r="A17" s="367" t="s">
        <v>489</v>
      </c>
      <c r="B17" s="383"/>
      <c r="C17" s="373"/>
      <c r="D17" s="373"/>
      <c r="E17" s="365"/>
      <c r="F17" s="365"/>
      <c r="G17" s="365"/>
      <c r="H17" s="24"/>
      <c r="I17" s="381"/>
      <c r="J17" s="555"/>
      <c r="K17" s="555"/>
      <c r="L17" s="555"/>
      <c r="M17" s="365"/>
      <c r="N17" s="365"/>
      <c r="O17" s="365"/>
      <c r="P17" s="365"/>
      <c r="Q17" s="365"/>
      <c r="R17" s="365"/>
      <c r="S17" s="365"/>
      <c r="T17" s="365"/>
      <c r="U17" s="365"/>
      <c r="V17" s="365"/>
      <c r="W17" s="365"/>
      <c r="X17" s="365"/>
      <c r="Y17" s="365"/>
      <c r="Z17" s="365"/>
      <c r="AA17" s="365"/>
      <c r="AB17" s="365"/>
      <c r="AC17" s="365"/>
      <c r="AD17" s="365"/>
    </row>
    <row r="18" spans="1:32">
      <c r="A18" s="339" t="s">
        <v>579</v>
      </c>
      <c r="B18" s="382">
        <f>B7/('Wind &amp; Solar'!$G6*4368)*1000</f>
        <v>0.2698837307271042</v>
      </c>
      <c r="C18" s="363">
        <f>C7/('Wind &amp; Solar'!$G6*8760)*1000</f>
        <v>0.28577201708452743</v>
      </c>
      <c r="D18" s="363">
        <f>D7/('Wind &amp; Solar'!$G6*8760)*1000</f>
        <v>0.259643105422937</v>
      </c>
      <c r="E18" s="363">
        <f>E7/('Wind &amp; Solar'!$G6*8760)*1000</f>
        <v>0.28212478806883823</v>
      </c>
      <c r="F18" s="363">
        <f>F7/('Wind &amp; Solar'!$G6*8784)*1000</f>
        <v>0.32238665292067414</v>
      </c>
      <c r="G18" s="363">
        <f>G7/('Wind &amp; Solar'!$G6*8760)*1000</f>
        <v>0.30662042941379464</v>
      </c>
      <c r="H18" s="22"/>
      <c r="I18" s="382">
        <f>I7/('Wind &amp; Solar'!$G6*2184)*1000</f>
        <v>0.19493006993006992</v>
      </c>
      <c r="J18" s="363">
        <f>J7/('Wind &amp; Solar'!$G6*2184)*1000</f>
        <v>0.3448373915241385</v>
      </c>
      <c r="K18" s="363">
        <f>K7/('Wind &amp; Solar'!$G6*2208)*1000</f>
        <v>0.38830321285140562</v>
      </c>
      <c r="L18" s="363">
        <f>L7/('Wind &amp; Solar'!$G6*2208)*1000</f>
        <v>0.20158137490674158</v>
      </c>
      <c r="M18" s="363">
        <f>M7/('Wind &amp; Solar'!$G6*2184)*1000</f>
        <v>0.16261524619958351</v>
      </c>
      <c r="N18" s="363">
        <f>N7/('Wind &amp; Solar'!$G6*2160)*1000</f>
        <v>0.39154907508823172</v>
      </c>
      <c r="O18" s="363">
        <f>O7/('Wind &amp; Solar'!$G6*2208)*1000</f>
        <v>0.25365116592853626</v>
      </c>
      <c r="P18" s="363">
        <f>P7/('Wind &amp; Solar'!$G6*2208)*1000</f>
        <v>0.18174689866184104</v>
      </c>
      <c r="Q18" s="363">
        <f>Q7/('Wind &amp; Solar'!$G6*2184)*1000</f>
        <v>0.22329909046776514</v>
      </c>
      <c r="R18" s="363">
        <f>R7/('Wind &amp; Solar'!$G6*2160)*1000</f>
        <v>0.38214327004989651</v>
      </c>
      <c r="S18" s="363">
        <f>S7/('Wind &amp; Solar'!$G6*2208)*1000</f>
        <v>0.38886965847580046</v>
      </c>
      <c r="T18" s="363">
        <f>T7/('Wind &amp; Solar'!$G6*2208)*1000</f>
        <v>0.2137907360667968</v>
      </c>
      <c r="U18" s="363">
        <f>U7/('Wind &amp; Solar'!$G6*2184)*1000</f>
        <v>0.23673605510954907</v>
      </c>
      <c r="V18" s="363">
        <f>V7/('Wind &amp; Solar'!$G6*2160)*1000</f>
        <v>0.2887534481359782</v>
      </c>
      <c r="W18" s="363">
        <f>W7/('Wind &amp; Solar'!$G6*2208)*1000</f>
        <v>0.40327723939235194</v>
      </c>
      <c r="X18" s="363">
        <f>X7/('Wind &amp; Solar'!$G6*2208)*1000</f>
        <v>0.23032961887073988</v>
      </c>
      <c r="Y18" s="363">
        <f>Y7/('Wind &amp; Solar'!$G6*2184)*1000</f>
        <v>0.2461213986816396</v>
      </c>
      <c r="Z18" s="363">
        <f>Z7/('Wind &amp; Solar'!$G6*2184)*1000</f>
        <v>0.40994106295311106</v>
      </c>
      <c r="AA18" s="363">
        <f>AA7/('Wind &amp; Solar'!$G6*2208)*1000</f>
        <v>0.38445759321872469</v>
      </c>
      <c r="AB18" s="363">
        <f>AB7/('Wind &amp; Solar'!$G6*2208)*1000</f>
        <v>0.24098895582329319</v>
      </c>
      <c r="AC18" s="363">
        <f>AC7/('Wind &amp; Solar'!$G6*2184)*1000</f>
        <v>0.18592918126050653</v>
      </c>
      <c r="AD18" s="363">
        <f>AD7/('Wind &amp; Solar'!$G6*2160)*1000</f>
        <v>0.41617576366070336</v>
      </c>
      <c r="AE18" s="668"/>
      <c r="AF18" s="668"/>
    </row>
    <row r="19" spans="1:32">
      <c r="A19" s="339" t="s">
        <v>580</v>
      </c>
      <c r="B19" s="382">
        <f>B8/('Wind &amp; Solar'!$G7*4368)*1000</f>
        <v>0.29171055402930351</v>
      </c>
      <c r="C19" s="363">
        <f>C8/('Wind &amp; Solar'!$G7*8760)*1000</f>
        <v>0.27273912100456621</v>
      </c>
      <c r="D19" s="569">
        <f>D8/('Wind &amp; Solar'!$G7*8760)*1000</f>
        <v>0.26955714611872139</v>
      </c>
      <c r="E19" s="363">
        <f>E8/('Wind &amp; Solar'!$G7*8760)*1000</f>
        <v>0.26914861872146117</v>
      </c>
      <c r="F19" s="363">
        <f>F8/('Wind &amp; Solar'!$G7*8784)*1000</f>
        <v>0.31430655737704916</v>
      </c>
      <c r="G19" s="363">
        <f>G8/('Wind &amp; Solar'!$G7*8760)*1000</f>
        <v>0.30577968036529679</v>
      </c>
      <c r="H19" s="22"/>
      <c r="I19" s="382">
        <f>I8/('Wind &amp; Solar'!$G7*2184)*1000</f>
        <v>0.2154381868131868</v>
      </c>
      <c r="J19" s="363">
        <f>J8/('Wind &amp; Solar'!$G7*2184)*1000</f>
        <v>0.36798292124542037</v>
      </c>
      <c r="K19" s="363">
        <f>K8/('Wind &amp; Solar'!$G7*2208)*1000</f>
        <v>0.36948731884057967</v>
      </c>
      <c r="L19" s="363">
        <f>L8/('Wind &amp; Solar'!$G7*2208)*1000</f>
        <v>0.18189030797101446</v>
      </c>
      <c r="M19" s="363">
        <f>M8/('Wind &amp; Solar'!$G7*2184)*1000</f>
        <v>0.18388369963369963</v>
      </c>
      <c r="N19" s="363">
        <f>N8/('Wind &amp; Solar'!$G7*2160)*1000</f>
        <v>0.35655134259259269</v>
      </c>
      <c r="O19" s="363">
        <f>O8/('Wind &amp; Solar'!$G7*2208)*1000</f>
        <v>0.2503703351449274</v>
      </c>
      <c r="P19" s="363">
        <f>P8/('Wind &amp; Solar'!$G7*2208)*1000</f>
        <v>0.17225575181159419</v>
      </c>
      <c r="Q19" s="363">
        <f>Q8/('Wind &amp; Solar'!$G7*2184)*1000</f>
        <v>0.23821336996336998</v>
      </c>
      <c r="R19" s="363">
        <f>R8/('Wind &amp; Solar'!$G7*2160)*1000</f>
        <v>0.42032601851851858</v>
      </c>
      <c r="S19" s="363">
        <f>S8/('Wind &amp; Solar'!$G7*2208)*1000</f>
        <v>0.34862930253623187</v>
      </c>
      <c r="T19" s="363">
        <f>T8/('Wind &amp; Solar'!$G7*2208)*1000</f>
        <v>0.21005307971014489</v>
      </c>
      <c r="U19" s="363">
        <f>U8/('Wind &amp; Solar'!$G7*2184)*1000</f>
        <v>0.23357188644688645</v>
      </c>
      <c r="V19" s="363">
        <f>V8/('Wind &amp; Solar'!$G7*2160)*1000</f>
        <v>0.28428249999999999</v>
      </c>
      <c r="W19" s="363">
        <f>W8/('Wind &amp; Solar'!$G7*2208)*1000</f>
        <v>0.35094116847826085</v>
      </c>
      <c r="X19" s="363">
        <f>X8/('Wind &amp; Solar'!$G7*2208)*1000</f>
        <v>0.19982880434782607</v>
      </c>
      <c r="Y19" s="363">
        <f>Y8/('Wind &amp; Solar'!$G7*2184)*1000</f>
        <v>0.27558608058608058</v>
      </c>
      <c r="Z19" s="363">
        <f>Z8/('Wind &amp; Solar'!$G7*2184)*1000</f>
        <v>0.43172559523809523</v>
      </c>
      <c r="AA19" s="363">
        <f>AA8/('Wind &amp; Solar'!$G7*2208)*1000</f>
        <v>0.34767604166666666</v>
      </c>
      <c r="AB19" s="363">
        <f>AB8/('Wind &amp; Solar'!$G7*2208)*1000</f>
        <v>0.23569945652173913</v>
      </c>
      <c r="AC19" s="363">
        <f>AC8/('Wind &amp; Solar'!$G7*2184)*1000</f>
        <v>0.2545691391941392</v>
      </c>
      <c r="AD19" s="363">
        <f>AD8/('Wind &amp; Solar'!$G7*2160)*1000</f>
        <v>0.38636939814814819</v>
      </c>
      <c r="AE19" s="668"/>
      <c r="AF19" s="668"/>
    </row>
    <row r="20" spans="1:32" ht="15.6">
      <c r="A20" s="339" t="s">
        <v>588</v>
      </c>
      <c r="B20" s="382" t="s">
        <v>107</v>
      </c>
      <c r="C20" s="363" t="s">
        <v>107</v>
      </c>
      <c r="D20" s="569" t="s">
        <v>107</v>
      </c>
      <c r="E20" s="363" t="s">
        <v>107</v>
      </c>
      <c r="F20" s="363" t="s">
        <v>107</v>
      </c>
      <c r="G20" s="363" t="s">
        <v>107</v>
      </c>
      <c r="H20" s="22"/>
      <c r="I20" s="382" t="s">
        <v>107</v>
      </c>
      <c r="J20" s="811" t="s">
        <v>107</v>
      </c>
      <c r="K20" s="811" t="s">
        <v>107</v>
      </c>
      <c r="L20" s="811" t="s">
        <v>107</v>
      </c>
      <c r="M20" s="811" t="s">
        <v>107</v>
      </c>
      <c r="N20" s="811" t="s">
        <v>107</v>
      </c>
      <c r="O20" s="811" t="s">
        <v>107</v>
      </c>
      <c r="P20" s="811" t="s">
        <v>107</v>
      </c>
      <c r="Q20" s="811" t="s">
        <v>107</v>
      </c>
      <c r="R20" s="811" t="s">
        <v>107</v>
      </c>
      <c r="S20" s="811" t="s">
        <v>107</v>
      </c>
      <c r="T20" s="811" t="s">
        <v>107</v>
      </c>
      <c r="U20" s="811" t="s">
        <v>107</v>
      </c>
      <c r="V20" s="811" t="s">
        <v>107</v>
      </c>
      <c r="W20" s="811" t="s">
        <v>107</v>
      </c>
      <c r="X20" s="811" t="s">
        <v>107</v>
      </c>
      <c r="Y20" s="811" t="s">
        <v>107</v>
      </c>
      <c r="Z20" s="811" t="s">
        <v>107</v>
      </c>
      <c r="AA20" s="811" t="s">
        <v>107</v>
      </c>
      <c r="AB20" s="811" t="s">
        <v>107</v>
      </c>
      <c r="AC20" s="811" t="s">
        <v>107</v>
      </c>
      <c r="AD20" s="811" t="s">
        <v>107</v>
      </c>
      <c r="AE20" s="668"/>
      <c r="AF20" s="668"/>
    </row>
    <row r="21" spans="1:32">
      <c r="A21" s="339" t="s">
        <v>582</v>
      </c>
      <c r="B21" s="382">
        <f>B10/('Wind &amp; Solar'!$G8*4368)*1000</f>
        <v>0.25562581434225723</v>
      </c>
      <c r="C21" s="363">
        <f>C10/('Wind &amp; Solar'!$G8*8760)*1000</f>
        <v>0.25609481014985752</v>
      </c>
      <c r="D21" s="569">
        <f>D10/('Wind &amp; Solar'!$G8*8760)*1000</f>
        <v>0.24835662406913667</v>
      </c>
      <c r="E21" s="363">
        <f>E10/('Wind &amp; Solar'!$G8*8760)*1000</f>
        <v>0.25553204774600841</v>
      </c>
      <c r="F21" s="363">
        <f>F10/('Wind &amp; Solar'!$G8*8784)*1000</f>
        <v>0.30109516540140097</v>
      </c>
      <c r="G21" s="363">
        <f>G10/('Wind &amp; Solar'!$G8*8760)*1000</f>
        <v>0.28998132910422603</v>
      </c>
      <c r="H21" s="22"/>
      <c r="I21" s="382">
        <f>I10/('Wind &amp; Solar'!$G8*2184)*1000</f>
        <v>0.18568232662192394</v>
      </c>
      <c r="J21" s="363">
        <f>J10/('Wind &amp; Solar'!$G8*2184)*1000</f>
        <v>0.3255693020625906</v>
      </c>
      <c r="K21" s="363">
        <f>K10/('Wind &amp; Solar'!$G8*2208)*1000</f>
        <v>0.35085655578251135</v>
      </c>
      <c r="L21" s="363">
        <f>L10/('Wind &amp; Solar'!$G8*2208)*1000</f>
        <v>0.16454390988230724</v>
      </c>
      <c r="M21" s="363">
        <f>M10/('Wind &amp; Solar'!$G8*2184)*1000</f>
        <v>0.16486005605133122</v>
      </c>
      <c r="N21" s="363">
        <f>N10/('Wind &amp; Solar'!$G8*2160)*1000</f>
        <v>0.34506108625403931</v>
      </c>
      <c r="O21" s="363">
        <f>O10/('Wind &amp; Solar'!$G8*2208)*1000</f>
        <v>0.23441187019745163</v>
      </c>
      <c r="P21" s="363">
        <f>P10/('Wind &amp; Solar'!$G8*2208)*1000</f>
        <v>0.1574777198229744</v>
      </c>
      <c r="Q21" s="363">
        <f>Q10/('Wind &amp; Solar'!$G8*2184)*1000</f>
        <v>0.21824092853455268</v>
      </c>
      <c r="R21" s="363">
        <f>R10/('Wind &amp; Solar'!$G8*2160)*1000</f>
        <v>0.38596001118568235</v>
      </c>
      <c r="S21" s="363">
        <f>S10/('Wind &amp; Solar'!$G8*2208)*1000</f>
        <v>0.33231853662095123</v>
      </c>
      <c r="T21" s="363">
        <f>T10/('Wind &amp; Solar'!$G8*2208)*1000</f>
        <v>0.19140283046396261</v>
      </c>
      <c r="U21" s="363">
        <f>U10/('Wind &amp; Solar'!$G8*2184)*1000</f>
        <v>0.22239551835189419</v>
      </c>
      <c r="V21" s="363">
        <f>V10/('Wind &amp; Solar'!$G8*2160)*1000</f>
        <v>0.27609821650509569</v>
      </c>
      <c r="W21" s="363">
        <f>W10/('Wind &amp; Solar'!$G8*2208)*1000</f>
        <v>0.32967297077132568</v>
      </c>
      <c r="X21" s="363">
        <f>X10/('Wind &amp; Solar'!$G8*2208)*1000</f>
        <v>0.19345169487403946</v>
      </c>
      <c r="Y21" s="363">
        <f>Y10/('Wind &amp; Solar'!$G8*2184)*1000</f>
        <v>0.26569434201145609</v>
      </c>
      <c r="Z21" s="363">
        <f>Z10/('Wind &amp; Solar'!$G8*2184)*1000</f>
        <v>0.41643050741205107</v>
      </c>
      <c r="AA21" s="363">
        <f>AA10/('Wind &amp; Solar'!$G8*2208)*1000</f>
        <v>0.31917979768505</v>
      </c>
      <c r="AB21" s="363">
        <f>AB10/('Wind &amp; Solar'!$G8*2208)*1000</f>
        <v>0.23053837175372044</v>
      </c>
      <c r="AC21" s="363">
        <f>AC10/('Wind &amp; Solar'!$G8*2184)*1000</f>
        <v>0.23448429087690831</v>
      </c>
      <c r="AD21" s="363">
        <f>AD10/('Wind &amp; Solar'!$G8*2160)*1000</f>
        <v>0.37701158960974401</v>
      </c>
      <c r="AE21" s="668"/>
      <c r="AF21" s="668"/>
    </row>
    <row r="22" spans="1:32">
      <c r="A22" s="339" t="s">
        <v>583</v>
      </c>
      <c r="B22" s="382">
        <f>B11/('Wind &amp; Solar'!$G9*4368)*1000</f>
        <v>0.2439800636521948</v>
      </c>
      <c r="C22" s="363">
        <f>C11/('Wind &amp; Solar'!$G9*8760)*1000</f>
        <v>0.28300847743094543</v>
      </c>
      <c r="D22" s="569">
        <f>D11/('Wind &amp; Solar'!$G9*8760)*1000</f>
        <v>0.29656666541906829</v>
      </c>
      <c r="E22" s="363">
        <f>E11/('Wind &amp; Solar'!$G9*8760)*1000</f>
        <v>0.34219659655163814</v>
      </c>
      <c r="F22" s="363">
        <f>F11/('Wind &amp; Solar'!$G9*8784)*1000</f>
        <v>0.38441739576179246</v>
      </c>
      <c r="G22" s="363">
        <f>G11/('Wind &amp; Solar'!$G9*8760)*1000</f>
        <v>0.33423509743743296</v>
      </c>
      <c r="H22" s="22"/>
      <c r="I22" s="382">
        <f>I11/('Wind &amp; Solar'!$G9*2184)*1000</f>
        <v>0.18567475329770408</v>
      </c>
      <c r="J22" s="363">
        <f>J11/('Wind &amp; Solar'!$G9*2184)*1000</f>
        <v>0.30228537400668543</v>
      </c>
      <c r="K22" s="363">
        <f>K11/('Wind &amp; Solar'!$G9*2208)*1000</f>
        <v>0.2575334600459333</v>
      </c>
      <c r="L22" s="363">
        <f>L11/('Wind &amp; Solar'!$G9*2208)*1000</f>
        <v>0.26886829809139151</v>
      </c>
      <c r="M22" s="363">
        <f>M11/('Wind &amp; Solar'!$G9*2184)*1000</f>
        <v>0.20398719449948954</v>
      </c>
      <c r="N22" s="363">
        <f>N11/('Wind &amp; Solar'!$G9*2160)*1000</f>
        <v>0.40340330904675165</v>
      </c>
      <c r="O22" s="363">
        <f>O11/('Wind &amp; Solar'!$G9*2208)*1000</f>
        <v>0.32665053060901239</v>
      </c>
      <c r="P22" s="363">
        <f>P11/('Wind &amp; Solar'!$G9*2208)*1000</f>
        <v>0.19707288944325646</v>
      </c>
      <c r="Q22" s="363">
        <f>Q11/('Wind &amp; Solar'!$G9*2184)*1000</f>
        <v>0.27684708961348303</v>
      </c>
      <c r="R22" s="363">
        <f>R11/('Wind &amp; Solar'!$G9*2160)*1000</f>
        <v>0.38745770087026915</v>
      </c>
      <c r="S22" s="363">
        <f>S11/('Wind &amp; Solar'!$G9*2208)*1000</f>
        <v>0.44853934030252629</v>
      </c>
      <c r="T22" s="363">
        <f>T11/('Wind &amp; Solar'!$G9*2208)*1000</f>
        <v>0.30675833531321772</v>
      </c>
      <c r="U22" s="363">
        <f>U11/('Wind &amp; Solar'!$G9*2184)*1000</f>
        <v>0.26086195680457974</v>
      </c>
      <c r="V22" s="363">
        <f>V11/('Wind &amp; Solar'!$G9*2160)*1000</f>
        <v>0.35195481683869662</v>
      </c>
      <c r="W22" s="363">
        <f>W11/('Wind &amp; Solar'!$G9*2208)*1000</f>
        <v>0.42244330106121802</v>
      </c>
      <c r="X22" s="363">
        <f>X11/('Wind &amp; Solar'!$G9*2208)*1000</f>
        <v>0.29068536172487525</v>
      </c>
      <c r="Y22" s="363">
        <f>Y11/('Wind &amp; Solar'!$G9*2184)*1000</f>
        <v>0.29379108368862461</v>
      </c>
      <c r="Z22" s="363">
        <f>Z11/('Wind &amp; Solar'!$G9*2184)*1000</f>
        <v>0.53136199183330324</v>
      </c>
      <c r="AA22" s="363">
        <f>AA11/('Wind &amp; Solar'!$G9*2208)*1000</f>
        <v>0.38689603627148172</v>
      </c>
      <c r="AB22" s="363">
        <f>AB11/('Wind &amp; Solar'!$G9*2208)*1000</f>
        <v>0.25274661934743009</v>
      </c>
      <c r="AC22" s="363">
        <f>AC11/('Wind &amp; Solar'!$G9*2184)*1000</f>
        <v>0.2315378110050241</v>
      </c>
      <c r="AD22" s="363">
        <f>AD11/('Wind &amp; Solar'!$G9*2160)*1000</f>
        <v>0.46754161606962158</v>
      </c>
      <c r="AE22" s="668"/>
      <c r="AF22" s="668"/>
    </row>
    <row r="23" spans="1:32">
      <c r="A23" s="339" t="s">
        <v>584</v>
      </c>
      <c r="B23" s="382">
        <f>B12/('Wind &amp; Solar'!$G10*4368)*1000</f>
        <v>0.36466680975274723</v>
      </c>
      <c r="C23" s="363">
        <f>C12/('Wind &amp; Solar'!$G10*8760)*1000</f>
        <v>0.34446436453576867</v>
      </c>
      <c r="D23" s="569">
        <f>D12/('Wind &amp; Solar'!$G10*8760)*1000</f>
        <v>0.33279450152207007</v>
      </c>
      <c r="E23" s="363">
        <f>E12/('Wind &amp; Solar'!$G10*8760)*1000</f>
        <v>0.3651059979071537</v>
      </c>
      <c r="F23" s="363">
        <f>F12/('Wind &amp; Solar'!$G10*8784)*1000</f>
        <v>0.38737320222374011</v>
      </c>
      <c r="G23" s="363">
        <f>G12/('Wind &amp; Solar'!$G10*8760)*1000</f>
        <v>0.39634656582952815</v>
      </c>
      <c r="H23" s="22"/>
      <c r="I23" s="382">
        <f>I12/('Wind &amp; Solar'!$G10*2184)*1000</f>
        <v>0.27960355616605614</v>
      </c>
      <c r="J23" s="363">
        <f>J12/('Wind &amp; Solar'!$G10*2184)*1000</f>
        <v>0.44973006333943832</v>
      </c>
      <c r="K23" s="363">
        <f>K12/('Wind &amp; Solar'!$G10*2208)*1000</f>
        <v>0.44888851147343001</v>
      </c>
      <c r="L23" s="363">
        <f>L12/('Wind &amp; Solar'!$G10*2208)*1000</f>
        <v>0.23515726902173917</v>
      </c>
      <c r="M23" s="363">
        <f>M12/('Wind &amp; Solar'!$G10*2184)*1000</f>
        <v>0.23720276251526248</v>
      </c>
      <c r="N23" s="363">
        <f>N12/('Wind &amp; Solar'!$G10*2160)*1000</f>
        <v>0.45790922067901235</v>
      </c>
      <c r="O23" s="363">
        <f>O12/('Wind &amp; Solar'!$G10*2208)*1000</f>
        <v>0.31878953426932377</v>
      </c>
      <c r="P23" s="363">
        <f>P12/('Wind &amp; Solar'!$G10*2208)*1000</f>
        <v>0.22910182669082124</v>
      </c>
      <c r="Q23" s="363">
        <f>Q12/('Wind &amp; Solar'!$G10*2184)*1000</f>
        <v>0.31767336309523808</v>
      </c>
      <c r="R23" s="363">
        <f>R12/('Wind &amp; Solar'!$G10*2160)*1000</f>
        <v>0.46839679783950616</v>
      </c>
      <c r="S23" s="363">
        <f>S12/('Wind &amp; Solar'!$G10*2208)*1000</f>
        <v>0.47143646210748791</v>
      </c>
      <c r="T23" s="363">
        <f>T12/('Wind &amp; Solar'!$G10*2208)*1000</f>
        <v>0.28883605072463764</v>
      </c>
      <c r="U23" s="363">
        <f>U12/('Wind &amp; Solar'!$G10*2184)*1000</f>
        <v>0.32171235882173382</v>
      </c>
      <c r="V23" s="363">
        <f>V12/('Wind &amp; Solar'!$G10*2160)*1000</f>
        <v>0.37825326003086418</v>
      </c>
      <c r="W23" s="363">
        <f>W12/('Wind &amp; Solar'!$G10*2208)*1000</f>
        <v>0.42821059782608689</v>
      </c>
      <c r="X23" s="363">
        <f>X12/('Wind &amp; Solar'!$G10*2208)*1000</f>
        <v>0.26540387228260864</v>
      </c>
      <c r="Y23" s="363">
        <f>Y12/('Wind &amp; Solar'!$G10*2184)*1000</f>
        <v>0.33873202838827832</v>
      </c>
      <c r="Z23" s="363">
        <f>Z12/('Wind &amp; Solar'!$G10*2184)*1000</f>
        <v>0.518037870115995</v>
      </c>
      <c r="AA23" s="363">
        <f>AA12/('Wind &amp; Solar'!$G10*2208)*1000</f>
        <v>0.45624188556763279</v>
      </c>
      <c r="AB23" s="363">
        <f>AB12/('Wind &amp; Solar'!$G10*2208)*1000</f>
        <v>0.31457248263888887</v>
      </c>
      <c r="AC23" s="363">
        <f>AC12/('Wind &amp; Solar'!$G10*2184)*1000</f>
        <v>0.32862665979853478</v>
      </c>
      <c r="AD23" s="363">
        <f>AD12/('Wind &amp; Solar'!$G10*2160)*1000</f>
        <v>0.4871838734567901</v>
      </c>
      <c r="AE23" s="668"/>
      <c r="AF23" s="668"/>
    </row>
    <row r="24" spans="1:32" ht="15.6">
      <c r="A24" s="339" t="s">
        <v>589</v>
      </c>
      <c r="B24" s="382">
        <f>B13/('Wind &amp; Solar'!$G11*4368)*1000</f>
        <v>0.349793005184379</v>
      </c>
      <c r="C24" s="363">
        <f>C13/('Wind &amp; Solar'!$G11*8760)*1000</f>
        <v>0.3252929851634645</v>
      </c>
      <c r="D24" s="569">
        <f>D13/('Wind &amp; Solar'!$G11*8760)*1000</f>
        <v>0.33634974907727549</v>
      </c>
      <c r="E24" s="363">
        <v>0.43782938750989869</v>
      </c>
      <c r="F24" s="568">
        <v>0</v>
      </c>
      <c r="G24" s="568">
        <v>0</v>
      </c>
      <c r="H24" s="22"/>
      <c r="I24" s="382">
        <f>I13/('Wind &amp; Solar'!$G11*2184)*1000</f>
        <v>0.24293730763379323</v>
      </c>
      <c r="J24" s="363">
        <f>J13/('Wind &amp; Solar'!$G11*2184)*1000</f>
        <v>0.45664870273496472</v>
      </c>
      <c r="K24" s="363">
        <f>K13/('Wind &amp; Solar'!$G11*2208)*1000</f>
        <v>0.47941168526492878</v>
      </c>
      <c r="L24" s="363">
        <f>L13/('Wind &amp; Solar'!$G11*2208)*1000</f>
        <v>0.20595896806655245</v>
      </c>
      <c r="M24" s="363">
        <f>M13/('Wind &amp; Solar'!$G11*2184)*1000</f>
        <v>0.20844094161429624</v>
      </c>
      <c r="N24" s="363">
        <f>N13/('Wind &amp; Solar'!$G11*2160)*1000</f>
        <v>0.40788570879185893</v>
      </c>
      <c r="O24" s="363">
        <f>O13/('Wind &amp; Solar'!$G11*2208)*1000</f>
        <v>0.39067747642419465</v>
      </c>
      <c r="P24" s="363">
        <f>P13/('Wind &amp; Solar'!$G11*2208)*1000</f>
        <v>0.20894442322236115</v>
      </c>
      <c r="Q24" s="363">
        <f>Q13/('Wind &amp; Solar'!$G11*2184)*1000</f>
        <v>0.26096829200263705</v>
      </c>
      <c r="R24" s="363">
        <f>R13/('Wind &amp; Solar'!$G11*2160)*1000</f>
        <v>0.48727032303869366</v>
      </c>
      <c r="S24" s="363">
        <v>0.43782938750989903</v>
      </c>
      <c r="T24" s="361">
        <v>0</v>
      </c>
      <c r="U24" s="361">
        <v>0</v>
      </c>
      <c r="V24" s="361">
        <v>0</v>
      </c>
      <c r="W24" s="361">
        <v>0</v>
      </c>
      <c r="X24" s="361">
        <v>0</v>
      </c>
      <c r="Y24" s="361">
        <v>0</v>
      </c>
      <c r="Z24" s="361">
        <v>0</v>
      </c>
      <c r="AA24" s="361">
        <v>0</v>
      </c>
      <c r="AB24" s="361">
        <v>0</v>
      </c>
      <c r="AC24" s="361">
        <v>0</v>
      </c>
      <c r="AD24" s="361">
        <v>0</v>
      </c>
      <c r="AE24" s="668"/>
      <c r="AF24" s="668"/>
    </row>
    <row r="25" spans="1:32" ht="15.6">
      <c r="A25" s="809" t="s">
        <v>590</v>
      </c>
      <c r="B25" s="382">
        <f>B14/('Wind &amp; Solar'!$G12*4368)*1000</f>
        <v>0.33409282516425376</v>
      </c>
      <c r="C25" s="1003">
        <f>C14/('Wind &amp; Solar'!$G12*8760)*1000</f>
        <v>0.21128668188736682</v>
      </c>
      <c r="D25" s="568">
        <v>0</v>
      </c>
      <c r="E25" s="568">
        <v>0</v>
      </c>
      <c r="F25" s="568">
        <v>0</v>
      </c>
      <c r="G25" s="568">
        <v>0</v>
      </c>
      <c r="H25" s="22"/>
      <c r="I25" s="382">
        <f>I14/('Wind &amp; Solar'!$G12*2184)*1000</f>
        <v>0.25596328274899699</v>
      </c>
      <c r="J25" s="556">
        <f>J14/('Wind &amp; Solar'!$G12*2184)*1000</f>
        <v>0.41222236757951042</v>
      </c>
      <c r="K25" s="556">
        <f>K14/('Wind &amp; Solar'!$G12*2208)*1000</f>
        <v>0.34582614446744886</v>
      </c>
      <c r="L25" s="556">
        <v>0.26557558114320406</v>
      </c>
      <c r="M25" s="361">
        <v>0</v>
      </c>
      <c r="N25" s="361">
        <v>0</v>
      </c>
      <c r="O25" s="361">
        <v>0</v>
      </c>
      <c r="P25" s="361">
        <v>0</v>
      </c>
      <c r="Q25" s="361">
        <v>0</v>
      </c>
      <c r="R25" s="361">
        <v>0</v>
      </c>
      <c r="S25" s="361">
        <v>0</v>
      </c>
      <c r="T25" s="361">
        <v>0</v>
      </c>
      <c r="U25" s="361">
        <v>0</v>
      </c>
      <c r="V25" s="361">
        <v>0</v>
      </c>
      <c r="W25" s="361">
        <v>0</v>
      </c>
      <c r="X25" s="361">
        <v>0</v>
      </c>
      <c r="Y25" s="361">
        <v>0</v>
      </c>
      <c r="Z25" s="361">
        <v>0</v>
      </c>
      <c r="AA25" s="361">
        <v>0</v>
      </c>
      <c r="AB25" s="361">
        <v>0</v>
      </c>
      <c r="AC25" s="361">
        <v>0</v>
      </c>
      <c r="AD25" s="361">
        <v>0</v>
      </c>
      <c r="AE25" s="668"/>
      <c r="AF25" s="668"/>
    </row>
    <row r="26" spans="1:32" ht="15.6">
      <c r="A26" s="371" t="s">
        <v>591</v>
      </c>
      <c r="B26" s="991">
        <v>0.1923</v>
      </c>
      <c r="C26" s="993" t="s">
        <v>107</v>
      </c>
      <c r="D26" s="993" t="s">
        <v>107</v>
      </c>
      <c r="E26" s="993" t="s">
        <v>107</v>
      </c>
      <c r="F26" s="993" t="s">
        <v>107</v>
      </c>
      <c r="G26" s="993" t="s">
        <v>107</v>
      </c>
      <c r="H26" s="22"/>
      <c r="I26" s="382">
        <f>I15/('Wind &amp; Solar'!$G13*2184)*1000</f>
        <v>0.15439468864468864</v>
      </c>
      <c r="J26" s="667">
        <v>0.30373655913978492</v>
      </c>
      <c r="K26" s="993" t="s">
        <v>107</v>
      </c>
      <c r="L26" s="993" t="s">
        <v>107</v>
      </c>
      <c r="M26" s="993" t="s">
        <v>107</v>
      </c>
      <c r="N26" s="993" t="s">
        <v>107</v>
      </c>
      <c r="O26" s="993" t="s">
        <v>107</v>
      </c>
      <c r="P26" s="993" t="s">
        <v>107</v>
      </c>
      <c r="Q26" s="993" t="s">
        <v>107</v>
      </c>
      <c r="R26" s="993" t="s">
        <v>107</v>
      </c>
      <c r="S26" s="993" t="s">
        <v>107</v>
      </c>
      <c r="T26" s="993" t="s">
        <v>107</v>
      </c>
      <c r="U26" s="993" t="s">
        <v>107</v>
      </c>
      <c r="V26" s="993" t="s">
        <v>107</v>
      </c>
      <c r="W26" s="993" t="s">
        <v>107</v>
      </c>
      <c r="X26" s="993" t="s">
        <v>107</v>
      </c>
      <c r="Y26" s="993" t="s">
        <v>107</v>
      </c>
      <c r="Z26" s="993" t="s">
        <v>107</v>
      </c>
      <c r="AA26" s="993" t="s">
        <v>107</v>
      </c>
      <c r="AB26" s="993" t="s">
        <v>107</v>
      </c>
      <c r="AC26" s="993" t="s">
        <v>107</v>
      </c>
      <c r="AD26" s="993" t="s">
        <v>107</v>
      </c>
      <c r="AE26" s="668"/>
      <c r="AF26" s="668"/>
    </row>
    <row r="27" spans="1:32" ht="16.2" thickBot="1">
      <c r="A27" s="369" t="s">
        <v>490</v>
      </c>
      <c r="B27" s="567">
        <v>0.30299999999999999</v>
      </c>
      <c r="C27" s="370">
        <v>0.31505677236133206</v>
      </c>
      <c r="D27" s="370">
        <f>SUM(D7:D13)/(SUM('Wind &amp; Solar'!$G$6:$G$11)*8760)*1000</f>
        <v>0.31583214571100016</v>
      </c>
      <c r="E27" s="370">
        <f>SUM(E7:E12)/(SUM('Wind &amp; Solar'!$G$6:$G$10)*8760)*1000</f>
        <v>0.31572716730466788</v>
      </c>
      <c r="F27" s="370">
        <f>SUM(F7:F12)/(SUM('Wind &amp; Solar'!$G$6:$G$10)*8784)*1000</f>
        <v>0.35247699299394319</v>
      </c>
      <c r="G27" s="370">
        <f>SUM(G7:G12)/(SUM('Wind &amp; Solar'!$G$6:$G$10)*8760)*1000</f>
        <v>0.33809489048693275</v>
      </c>
      <c r="H27" s="23"/>
      <c r="I27" s="730">
        <v>0.22408069999999999</v>
      </c>
      <c r="J27" s="370">
        <v>0.40770000000000001</v>
      </c>
      <c r="K27" s="370">
        <f>SUM(K7:K14)/('Wind &amp; Solar'!$G14*2208)*1000</f>
        <v>0.33456143468180466</v>
      </c>
      <c r="L27" s="370" cm="1">
        <f t="array" ref="L27">SUM(L7:L13/(SUM('Wind &amp; Solar'!$G$6:$G$11)*2208)*1000)</f>
        <v>0.21156468720494948</v>
      </c>
      <c r="M27" s="370" cm="1">
        <f t="array" ref="M27">SUM(M7:M13/(SUM('Wind &amp; Solar'!$G$6:$G$11)*2184)*1000)</f>
        <v>0.20430221116485578</v>
      </c>
      <c r="N27" s="370" cm="1">
        <f t="array" ref="N27">SUM(N7:N13/(SUM('Wind &amp; Solar'!$G$6:$G$11)*2160)*1000)</f>
        <v>0.40506571446909517</v>
      </c>
      <c r="O27" s="370" cm="1">
        <f t="array" ref="O27">SUM(O7:O13/(SUM('Wind &amp; Solar'!$G$6:$G$11)*2208)*1000)</f>
        <v>0.34439020108770146</v>
      </c>
      <c r="P27" s="370" cm="1">
        <f t="array" ref="P27">SUM(P7:P13/(SUM('Wind &amp; Solar'!$G$6:$G$11)*2208)*1000)</f>
        <v>0.2023913751173817</v>
      </c>
      <c r="Q27" s="370" cm="1">
        <f t="array" ref="Q27">SUM(Q7:Q13/(SUM('Wind &amp; Solar'!$G$6:$G$11)*2184)*1000)</f>
        <v>0.26357298539640073</v>
      </c>
      <c r="R27" s="370" cm="1">
        <f t="array" ref="R27">SUM(R7:R13/(SUM('Wind &amp; Solar'!$G$6:$G$11)*2160)*1000)</f>
        <v>0.45544096113972166</v>
      </c>
      <c r="S27" s="370" cm="1">
        <f t="array" ref="S27">SUM(S7:S12/(SUM('Wind &amp; Solar'!$G$6:$G$10)*2208)*1000)</f>
        <v>0.41282541885254154</v>
      </c>
      <c r="T27" s="370" cm="1">
        <f t="array" ref="T27">SUM(T7:T12/(SUM('Wind &amp; Solar'!$G$6:$G$10)*2208)*1000)</f>
        <v>0.25481573621023895</v>
      </c>
      <c r="U27" s="370" cm="1">
        <f t="array" ref="U27">SUM(U7:U12/(SUM('Wind &amp; Solar'!$G$6:$G$10)*2184)*1000)</f>
        <v>0.2660249271886243</v>
      </c>
      <c r="V27" s="370" cm="1">
        <f t="array" ref="V27">SUM(V7:V12/(SUM('Wind &amp; Solar'!$G$6:$G$10)*2160)*1000)</f>
        <v>0.32899068251403507</v>
      </c>
      <c r="W27" s="370" cm="1">
        <f t="array" ref="W27">SUM(W7:W12/(SUM('Wind &amp; Solar'!$G$6:$G$10)*2208)*1000)</f>
        <v>0.39448744795197055</v>
      </c>
      <c r="X27" s="370" cm="1">
        <f t="array" ref="X27">SUM(X7:X12/(SUM('Wind &amp; Solar'!$G$6:$G$10)*2208)*1000)</f>
        <v>0.24463333907689155</v>
      </c>
      <c r="Y27" s="370" cm="1">
        <f t="array" ref="Y27">SUM(Y7:Y12/(SUM('Wind &amp; Solar'!$G$6:$G$10)*2184)*1000)</f>
        <v>0.29435006399338903</v>
      </c>
      <c r="Z27" s="370" cm="1">
        <f t="array" ref="Z27">SUM(Z7:Z12/(SUM('Wind &amp; Solar'!$G$6:$G$10)*2160)*1000)</f>
        <v>0.4824623467303279</v>
      </c>
      <c r="AA27" s="370" cm="1">
        <f t="array" ref="AA27">SUM(AA7:AA12/(SUM('Wind &amp; Solar'!$G$6:$G$10)*2208)*1000)</f>
        <v>0.39005161726257276</v>
      </c>
      <c r="AB27" s="370" cm="1">
        <f t="array" ref="AB27">SUM(AB7:AB12/(SUM('Wind &amp; Solar'!$G$6:$G$10)*2208)*1000)</f>
        <v>0.26421129553787237</v>
      </c>
      <c r="AC27" s="370" cm="1">
        <f t="array" ref="AC27">SUM(AC7:AC12/(SUM('Wind &amp; Solar'!$G$6:$G$10)*2184)*1000)</f>
        <v>0.26020205066779151</v>
      </c>
      <c r="AD27" s="370" cm="1">
        <f t="array" ref="AD27">SUM(AD7:AD12/(SUM('Wind &amp; Solar'!$G$6:$G$10)*2160)*1000)</f>
        <v>0.43926733821467223</v>
      </c>
      <c r="AE27" s="668"/>
      <c r="AF27" s="668"/>
    </row>
    <row r="28" spans="1:32" s="149" customFormat="1">
      <c r="A28" s="367" t="s">
        <v>491</v>
      </c>
      <c r="B28" s="384"/>
      <c r="C28" s="368"/>
      <c r="D28" s="368"/>
      <c r="E28" s="365"/>
      <c r="F28" s="365"/>
      <c r="G28" s="365"/>
      <c r="H28" s="24"/>
      <c r="I28" s="381"/>
      <c r="J28" s="555"/>
      <c r="K28" s="555"/>
      <c r="L28" s="555"/>
      <c r="M28" s="365"/>
      <c r="N28" s="365"/>
      <c r="O28" s="365"/>
      <c r="P28" s="365"/>
      <c r="Q28" s="365"/>
      <c r="R28" s="365"/>
      <c r="S28" s="365"/>
      <c r="T28" s="365"/>
      <c r="U28" s="365"/>
      <c r="V28" s="365"/>
      <c r="W28" s="365"/>
      <c r="X28" s="365"/>
      <c r="Y28" s="365"/>
      <c r="Z28" s="365"/>
      <c r="AA28" s="365"/>
      <c r="AB28" s="365"/>
      <c r="AC28" s="365"/>
      <c r="AD28" s="365"/>
    </row>
    <row r="29" spans="1:32" ht="15.6">
      <c r="A29" s="1002" t="s">
        <v>594</v>
      </c>
      <c r="B29" s="379">
        <f>+SUM(I29:J29)</f>
        <v>19.654992158912698</v>
      </c>
      <c r="C29" s="361">
        <f t="shared" ref="C29:C34" si="11">SUM(K29:N29)</f>
        <v>53.214845791949813</v>
      </c>
      <c r="D29" s="361">
        <f t="shared" ref="D29:D34" si="12">SUM(O29:R29)</f>
        <v>36.434918975431259</v>
      </c>
      <c r="E29" s="361">
        <f t="shared" ref="E29:E34" si="13">SUM(S29:V29)</f>
        <v>45.084045191512814</v>
      </c>
      <c r="F29" s="361">
        <f t="shared" ref="F29:F34" si="14">SUM(W29:Z29)</f>
        <v>46.368421052631582</v>
      </c>
      <c r="G29" s="361">
        <v>33.930681578947372</v>
      </c>
      <c r="H29" s="24"/>
      <c r="I29" s="379">
        <v>10.454783063251437</v>
      </c>
      <c r="J29" s="522">
        <v>9.200209095661263</v>
      </c>
      <c r="K29" s="522">
        <v>12.963930998431781</v>
      </c>
      <c r="L29" s="522">
        <v>13.382122320961837</v>
      </c>
      <c r="M29" s="361">
        <v>15.473078933612125</v>
      </c>
      <c r="N29" s="361">
        <v>11.395713538944065</v>
      </c>
      <c r="O29" s="361">
        <v>10.454783063251437</v>
      </c>
      <c r="P29" s="361">
        <v>7.2138003136434907</v>
      </c>
      <c r="Q29" s="361">
        <v>10.663878724516465</v>
      </c>
      <c r="R29" s="361">
        <v>8.1024568740198628</v>
      </c>
      <c r="S29" s="361">
        <v>11.780104712041885</v>
      </c>
      <c r="T29" s="361">
        <v>11.361256544502616</v>
      </c>
      <c r="U29" s="361">
        <v>10.890052356020941</v>
      </c>
      <c r="V29" s="361">
        <v>11.052631578947368</v>
      </c>
      <c r="W29" s="361">
        <v>11.684210526315789</v>
      </c>
      <c r="X29" s="361">
        <v>11.368421052631579</v>
      </c>
      <c r="Y29" s="361">
        <v>11.526315789473685</v>
      </c>
      <c r="Z29" s="361">
        <v>11.789473684210526</v>
      </c>
      <c r="AA29" s="361">
        <v>13.772631578947369</v>
      </c>
      <c r="AB29" s="361">
        <v>6.5578931578947373</v>
      </c>
      <c r="AC29" s="361">
        <v>7.2390799999999995</v>
      </c>
      <c r="AD29" s="361">
        <v>6.3610768421052635</v>
      </c>
      <c r="AE29" s="668"/>
      <c r="AF29" s="724"/>
    </row>
    <row r="30" spans="1:32">
      <c r="A30" s="339" t="s">
        <v>398</v>
      </c>
      <c r="B30" s="379">
        <f t="shared" ref="B30:B34" si="15">+SUM(I30:J30)</f>
        <v>18.38926174496644</v>
      </c>
      <c r="C30" s="361">
        <f t="shared" si="11"/>
        <v>61.409395973154361</v>
      </c>
      <c r="D30" s="361">
        <f t="shared" si="12"/>
        <v>48.187919463087248</v>
      </c>
      <c r="E30" s="361">
        <f t="shared" si="13"/>
        <v>49.047874720357946</v>
      </c>
      <c r="F30" s="361">
        <f t="shared" si="14"/>
        <v>41.533333333333331</v>
      </c>
      <c r="G30" s="361">
        <v>35.997518666666664</v>
      </c>
      <c r="H30" s="24"/>
      <c r="I30" s="379">
        <v>8.1879194630872476</v>
      </c>
      <c r="J30" s="522">
        <v>10.201342281879194</v>
      </c>
      <c r="K30" s="522">
        <v>10.805369127516778</v>
      </c>
      <c r="L30" s="522">
        <v>16.912751677852349</v>
      </c>
      <c r="M30" s="361">
        <v>16.308724832214764</v>
      </c>
      <c r="N30" s="361">
        <v>17.382550335570471</v>
      </c>
      <c r="O30" s="361">
        <v>14.026845637583893</v>
      </c>
      <c r="P30" s="361">
        <v>11.610738255033556</v>
      </c>
      <c r="Q30" s="361">
        <v>11.34228187919463</v>
      </c>
      <c r="R30" s="361">
        <v>11.208053691275168</v>
      </c>
      <c r="S30" s="361">
        <v>11.946308724832214</v>
      </c>
      <c r="T30" s="361">
        <v>12.953020134228188</v>
      </c>
      <c r="U30" s="361">
        <v>12.281879194630871</v>
      </c>
      <c r="V30" s="361">
        <v>11.866666666666667</v>
      </c>
      <c r="W30" s="361">
        <v>15.866666666666667</v>
      </c>
      <c r="X30" s="361">
        <v>7.2</v>
      </c>
      <c r="Y30" s="361">
        <v>9</v>
      </c>
      <c r="Z30" s="361">
        <v>9.4666666666666668</v>
      </c>
      <c r="AA30" s="361">
        <v>15.366000000000001</v>
      </c>
      <c r="AB30" s="361">
        <v>7.3702446666666663</v>
      </c>
      <c r="AC30" s="361">
        <v>7.0470493333333328</v>
      </c>
      <c r="AD30" s="361">
        <v>6.2142246666666656</v>
      </c>
      <c r="AE30" s="668"/>
      <c r="AF30" s="724"/>
    </row>
    <row r="31" spans="1:32">
      <c r="A31" s="339" t="s">
        <v>400</v>
      </c>
      <c r="B31" s="379">
        <f t="shared" si="15"/>
        <v>34.42622950819672</v>
      </c>
      <c r="C31" s="361">
        <f t="shared" si="11"/>
        <v>55.573770491803273</v>
      </c>
      <c r="D31" s="361">
        <f t="shared" si="12"/>
        <v>37.704918032786885</v>
      </c>
      <c r="E31" s="361">
        <f t="shared" si="13"/>
        <v>35.229508196721312</v>
      </c>
      <c r="F31" s="361">
        <f t="shared" si="14"/>
        <v>27.277777777777779</v>
      </c>
      <c r="G31" s="361">
        <v>22.444444444444443</v>
      </c>
      <c r="H31" s="24"/>
      <c r="I31" s="379">
        <v>17.540983606557376</v>
      </c>
      <c r="J31" s="522">
        <v>16.885245901639344</v>
      </c>
      <c r="K31" s="522">
        <v>18.688524590163933</v>
      </c>
      <c r="L31" s="522">
        <v>12.513661202185792</v>
      </c>
      <c r="M31" s="361">
        <v>12.841530054644808</v>
      </c>
      <c r="N31" s="361">
        <v>11.530054644808743</v>
      </c>
      <c r="O31" s="361">
        <v>11.147540983606557</v>
      </c>
      <c r="P31" s="361">
        <v>8.9071038251366108</v>
      </c>
      <c r="Q31" s="361">
        <v>9.2349726775956285</v>
      </c>
      <c r="R31" s="361">
        <v>8.415300546448087</v>
      </c>
      <c r="S31" s="361">
        <v>8.7978142076502728</v>
      </c>
      <c r="T31" s="361">
        <v>10.163934426229508</v>
      </c>
      <c r="U31" s="361">
        <v>7.2677595628415297</v>
      </c>
      <c r="V31" s="361">
        <v>9</v>
      </c>
      <c r="W31" s="361">
        <v>8.2222222222222214</v>
      </c>
      <c r="X31" s="361">
        <v>6.7222222222222223</v>
      </c>
      <c r="Y31" s="361">
        <v>6.166666666666667</v>
      </c>
      <c r="Z31" s="361">
        <v>6.166666666666667</v>
      </c>
      <c r="AA31" s="361">
        <v>7.5</v>
      </c>
      <c r="AB31" s="361">
        <v>3.7222222222222223</v>
      </c>
      <c r="AC31" s="361">
        <v>5.6111111111111107</v>
      </c>
      <c r="AD31" s="361">
        <v>5.6111111111111107</v>
      </c>
      <c r="AE31" s="668"/>
      <c r="AF31" s="724"/>
    </row>
    <row r="32" spans="1:32">
      <c r="A32" s="339" t="s">
        <v>403</v>
      </c>
      <c r="B32" s="379">
        <f>+SUM(I32:J32)</f>
        <v>20.791666666666668</v>
      </c>
      <c r="C32" s="361">
        <f t="shared" si="11"/>
        <v>45.083333333333336</v>
      </c>
      <c r="D32" s="361">
        <f t="shared" si="12"/>
        <v>36.541666666666671</v>
      </c>
      <c r="E32" s="361">
        <f t="shared" si="13"/>
        <v>35.375</v>
      </c>
      <c r="F32" s="361">
        <f t="shared" si="14"/>
        <v>35.5</v>
      </c>
      <c r="G32" s="361">
        <v>34.5959</v>
      </c>
      <c r="H32" s="24"/>
      <c r="I32" s="379">
        <v>8.9583333333333339</v>
      </c>
      <c r="J32" s="522">
        <v>11.833333333333334</v>
      </c>
      <c r="K32" s="522">
        <v>10.666666666666666</v>
      </c>
      <c r="L32" s="522">
        <v>11.083333333333334</v>
      </c>
      <c r="M32" s="361">
        <v>12.208333333333334</v>
      </c>
      <c r="N32" s="361">
        <v>11.125</v>
      </c>
      <c r="O32" s="361">
        <v>10</v>
      </c>
      <c r="P32" s="361">
        <v>8.8333333333333339</v>
      </c>
      <c r="Q32" s="361">
        <v>8.8333333333333339</v>
      </c>
      <c r="R32" s="361">
        <v>8.875</v>
      </c>
      <c r="S32" s="361">
        <v>9.2916666666666661</v>
      </c>
      <c r="T32" s="361">
        <v>9.0833333333333339</v>
      </c>
      <c r="U32" s="361">
        <v>8.5833333333333339</v>
      </c>
      <c r="V32" s="361">
        <v>8.4166666666666661</v>
      </c>
      <c r="W32" s="361">
        <v>9.2916666666666661</v>
      </c>
      <c r="X32" s="361">
        <v>9.3333333333333339</v>
      </c>
      <c r="Y32" s="361">
        <v>8.5</v>
      </c>
      <c r="Z32" s="361">
        <v>8.375</v>
      </c>
      <c r="AA32" s="361">
        <v>6.8975000000000009</v>
      </c>
      <c r="AB32" s="361">
        <v>9.7846991666666678</v>
      </c>
      <c r="AC32" s="361">
        <v>8.7887008333333334</v>
      </c>
      <c r="AD32" s="361">
        <v>9.125</v>
      </c>
      <c r="AE32" s="668"/>
      <c r="AF32" s="724"/>
    </row>
    <row r="33" spans="1:32">
      <c r="A33" s="339" t="s">
        <v>406</v>
      </c>
      <c r="B33" s="379">
        <f t="shared" si="15"/>
        <v>24.132055378061764</v>
      </c>
      <c r="C33" s="361">
        <f t="shared" si="11"/>
        <v>45.484558040468585</v>
      </c>
      <c r="D33" s="361">
        <f t="shared" si="12"/>
        <v>30.766773162939302</v>
      </c>
      <c r="E33" s="361">
        <f t="shared" si="13"/>
        <v>9.2469648562300311</v>
      </c>
      <c r="F33" s="361">
        <f t="shared" si="14"/>
        <v>6.3323961661341857</v>
      </c>
      <c r="G33" s="361">
        <v>0</v>
      </c>
      <c r="H33" s="24"/>
      <c r="I33" s="379">
        <v>8.7859424920127793</v>
      </c>
      <c r="J33" s="522">
        <v>15.346112886048987</v>
      </c>
      <c r="K33" s="522">
        <v>16.304579339723109</v>
      </c>
      <c r="L33" s="522">
        <v>13.49307774227902</v>
      </c>
      <c r="M33" s="361">
        <v>10.223642172523961</v>
      </c>
      <c r="N33" s="361">
        <v>5.4632587859424913</v>
      </c>
      <c r="O33" s="361">
        <v>12.619808306709265</v>
      </c>
      <c r="P33" s="361">
        <v>6.4004259850905214</v>
      </c>
      <c r="Q33" s="361">
        <v>6.1767838125665602</v>
      </c>
      <c r="R33" s="361">
        <v>5.5697550585729498</v>
      </c>
      <c r="S33" s="361">
        <v>1.5858359957401489</v>
      </c>
      <c r="T33" s="361">
        <v>2.2713525026624066</v>
      </c>
      <c r="U33" s="361">
        <v>3.3567625133120336</v>
      </c>
      <c r="V33" s="361">
        <v>2.033013844515442</v>
      </c>
      <c r="W33" s="361">
        <v>0.40851970181043645</v>
      </c>
      <c r="X33" s="361">
        <v>2.9364430244941429</v>
      </c>
      <c r="Y33" s="361">
        <v>1.7179978700745473</v>
      </c>
      <c r="Z33" s="361">
        <v>1.2694355697550586</v>
      </c>
      <c r="AA33" s="361">
        <v>0</v>
      </c>
      <c r="AB33" s="361">
        <v>0</v>
      </c>
      <c r="AC33" s="361">
        <v>0</v>
      </c>
      <c r="AD33" s="361">
        <v>0</v>
      </c>
      <c r="AE33" s="668"/>
      <c r="AF33" s="724"/>
    </row>
    <row r="34" spans="1:32">
      <c r="A34" s="339" t="s">
        <v>492</v>
      </c>
      <c r="B34" s="379">
        <f t="shared" si="15"/>
        <v>17.285714285714285</v>
      </c>
      <c r="C34" s="361">
        <f t="shared" si="11"/>
        <v>26.952380952380953</v>
      </c>
      <c r="D34" s="361">
        <f t="shared" si="12"/>
        <v>0</v>
      </c>
      <c r="E34" s="361">
        <f t="shared" si="13"/>
        <v>0</v>
      </c>
      <c r="F34" s="361">
        <f t="shared" si="14"/>
        <v>0</v>
      </c>
      <c r="G34" s="361">
        <v>0</v>
      </c>
      <c r="H34" s="24"/>
      <c r="I34" s="379">
        <v>10.111111111111111</v>
      </c>
      <c r="J34" s="522">
        <v>7.1746031746031749</v>
      </c>
      <c r="K34" s="522">
        <v>10.730158730158729</v>
      </c>
      <c r="L34" s="522">
        <v>9.1111111111111107</v>
      </c>
      <c r="M34" s="361">
        <v>4.0317460317460316</v>
      </c>
      <c r="N34" s="361">
        <v>3.0793650793650795</v>
      </c>
      <c r="O34" s="361">
        <v>0</v>
      </c>
      <c r="P34" s="361">
        <v>0</v>
      </c>
      <c r="Q34" s="361">
        <v>0</v>
      </c>
      <c r="R34" s="361">
        <v>0</v>
      </c>
      <c r="S34" s="361">
        <v>0</v>
      </c>
      <c r="T34" s="361">
        <v>0</v>
      </c>
      <c r="U34" s="361">
        <v>0</v>
      </c>
      <c r="V34" s="361">
        <v>0</v>
      </c>
      <c r="W34" s="361">
        <v>0</v>
      </c>
      <c r="X34" s="361">
        <v>0</v>
      </c>
      <c r="Y34" s="361">
        <v>0</v>
      </c>
      <c r="Z34" s="361">
        <v>0</v>
      </c>
      <c r="AA34" s="361">
        <v>0</v>
      </c>
      <c r="AB34" s="361">
        <v>0</v>
      </c>
      <c r="AC34" s="361">
        <v>0</v>
      </c>
      <c r="AD34" s="361">
        <v>0</v>
      </c>
      <c r="AE34" s="668"/>
      <c r="AF34" s="724"/>
    </row>
    <row r="35" spans="1:32">
      <c r="A35" s="339" t="s">
        <v>488</v>
      </c>
      <c r="B35" s="379">
        <f>+SUM(I35:J35)</f>
        <v>6.1999999999999993</v>
      </c>
      <c r="C35" s="361"/>
      <c r="D35" s="361"/>
      <c r="E35" s="361"/>
      <c r="F35" s="361"/>
      <c r="G35" s="361"/>
      <c r="H35" s="24"/>
      <c r="I35" s="379">
        <v>4.22</v>
      </c>
      <c r="J35" s="522">
        <v>1.98</v>
      </c>
      <c r="K35" s="522"/>
      <c r="L35" s="522"/>
      <c r="M35" s="361"/>
      <c r="N35" s="361"/>
      <c r="O35" s="361"/>
      <c r="P35" s="361"/>
      <c r="Q35" s="361"/>
      <c r="R35" s="361"/>
      <c r="S35" s="361"/>
      <c r="T35" s="361"/>
      <c r="U35" s="361"/>
      <c r="V35" s="361"/>
      <c r="W35" s="361"/>
      <c r="X35" s="361"/>
      <c r="Y35" s="361"/>
      <c r="Z35" s="361"/>
      <c r="AA35" s="361"/>
      <c r="AB35" s="361"/>
      <c r="AC35" s="361"/>
      <c r="AD35" s="361"/>
      <c r="AE35" s="668"/>
      <c r="AF35" s="724"/>
    </row>
    <row r="36" spans="1:32">
      <c r="A36" s="1004" t="s">
        <v>593</v>
      </c>
      <c r="B36" s="668"/>
      <c r="C36" s="668"/>
      <c r="D36" s="668"/>
      <c r="E36" s="668"/>
      <c r="F36" s="668"/>
      <c r="G36" s="668"/>
      <c r="H36" s="24"/>
      <c r="I36" s="24"/>
      <c r="J36" s="668"/>
      <c r="K36" s="725"/>
      <c r="L36" s="725"/>
      <c r="M36" s="725"/>
      <c r="N36" s="725"/>
      <c r="O36" s="725"/>
      <c r="P36" s="725"/>
      <c r="Q36" s="725"/>
      <c r="R36" s="725"/>
      <c r="S36" s="725"/>
      <c r="T36" s="725"/>
      <c r="U36" s="725"/>
      <c r="V36" s="725"/>
      <c r="W36" s="725"/>
      <c r="X36" s="725"/>
      <c r="Y36" s="725"/>
      <c r="Z36" s="725"/>
      <c r="AA36" s="725"/>
      <c r="AB36" s="725"/>
      <c r="AC36" s="725"/>
      <c r="AD36" s="725"/>
      <c r="AE36" s="668"/>
      <c r="AF36" s="668"/>
    </row>
    <row r="37" spans="1:32">
      <c r="A37" s="1004" t="s">
        <v>693</v>
      </c>
      <c r="B37" s="668"/>
      <c r="C37" s="668"/>
      <c r="D37" s="668"/>
      <c r="E37" s="668"/>
      <c r="F37" s="668"/>
      <c r="G37" s="668"/>
      <c r="H37" s="24"/>
      <c r="I37" s="24"/>
      <c r="J37" s="668"/>
      <c r="K37" s="725"/>
      <c r="L37" s="725"/>
      <c r="M37" s="725"/>
      <c r="N37" s="725"/>
      <c r="O37" s="725"/>
      <c r="P37" s="725"/>
      <c r="Q37" s="725"/>
      <c r="R37" s="725"/>
      <c r="S37" s="725"/>
      <c r="T37" s="725"/>
      <c r="U37" s="725"/>
      <c r="V37" s="725"/>
      <c r="W37" s="725"/>
      <c r="X37" s="725"/>
      <c r="Y37" s="725"/>
      <c r="Z37" s="725"/>
      <c r="AA37" s="725"/>
      <c r="AB37" s="725"/>
      <c r="AC37" s="725"/>
      <c r="AD37" s="725"/>
      <c r="AE37" s="668"/>
      <c r="AF37" s="668"/>
    </row>
    <row r="38" spans="1:32">
      <c r="A38" s="1004" t="s">
        <v>695</v>
      </c>
      <c r="B38" s="668"/>
      <c r="C38" s="668"/>
      <c r="D38" s="668"/>
      <c r="E38" s="668"/>
      <c r="F38" s="668"/>
      <c r="G38" s="668"/>
      <c r="H38" s="668"/>
      <c r="I38" s="668"/>
      <c r="J38" s="668"/>
      <c r="K38" s="668"/>
      <c r="L38" s="668"/>
      <c r="M38" s="668"/>
      <c r="N38" s="668"/>
      <c r="O38" s="668"/>
      <c r="P38" s="668"/>
      <c r="Q38" s="668"/>
      <c r="R38" s="668"/>
      <c r="S38" s="668"/>
      <c r="T38" s="668"/>
      <c r="U38" s="668"/>
      <c r="V38" s="668"/>
      <c r="W38" s="668"/>
      <c r="X38" s="668"/>
      <c r="Y38" s="668"/>
      <c r="Z38" s="668"/>
      <c r="AA38" s="668"/>
      <c r="AB38" s="668"/>
      <c r="AC38" s="668"/>
      <c r="AD38" s="668"/>
      <c r="AE38" s="668"/>
      <c r="AF38" s="668"/>
    </row>
    <row r="39" spans="1:32">
      <c r="A39" s="214" t="s">
        <v>422</v>
      </c>
      <c r="B39" s="668"/>
      <c r="C39" s="668"/>
      <c r="D39" s="668"/>
      <c r="E39" s="668"/>
      <c r="F39" s="668"/>
      <c r="G39" s="668"/>
      <c r="H39" s="668"/>
      <c r="I39" s="668"/>
      <c r="J39" s="668"/>
      <c r="K39" s="668"/>
      <c r="L39" s="668"/>
      <c r="M39" s="668"/>
      <c r="N39" s="668"/>
      <c r="O39" s="668"/>
      <c r="P39" s="668"/>
      <c r="Q39" s="668"/>
      <c r="R39" s="668"/>
      <c r="S39" s="668"/>
      <c r="T39" s="668"/>
      <c r="U39" s="668"/>
      <c r="V39" s="668"/>
      <c r="W39" s="668"/>
      <c r="X39" s="668"/>
      <c r="Y39" s="668"/>
      <c r="Z39" s="668"/>
      <c r="AA39" s="668"/>
      <c r="AB39" s="668"/>
      <c r="AC39" s="668"/>
      <c r="AD39" s="668"/>
      <c r="AE39" s="668"/>
      <c r="AF39" s="668"/>
    </row>
    <row r="40" spans="1:32">
      <c r="A40" s="214" t="s">
        <v>423</v>
      </c>
      <c r="B40" s="668"/>
      <c r="C40" s="668"/>
      <c r="D40" s="668"/>
      <c r="E40" s="668"/>
      <c r="F40" s="668"/>
      <c r="G40" s="668"/>
      <c r="H40" s="668"/>
      <c r="I40" s="668"/>
      <c r="J40" s="668"/>
      <c r="K40" s="668"/>
      <c r="L40" s="668"/>
      <c r="M40" s="668"/>
      <c r="N40" s="668"/>
      <c r="O40" s="668"/>
      <c r="P40" s="668"/>
      <c r="Q40" s="668"/>
      <c r="R40" s="668"/>
      <c r="S40" s="668"/>
      <c r="T40" s="668"/>
      <c r="U40" s="668"/>
      <c r="V40" s="668"/>
      <c r="W40" s="668"/>
      <c r="X40" s="668"/>
      <c r="Y40" s="668"/>
      <c r="Z40" s="668"/>
      <c r="AA40" s="668"/>
      <c r="AB40" s="668"/>
      <c r="AC40" s="668"/>
      <c r="AD40" s="668"/>
      <c r="AE40" s="668"/>
      <c r="AF40" s="668"/>
    </row>
  </sheetData>
  <phoneticPr fontId="12" type="noConversion"/>
  <conditionalFormatting sqref="B6:G16">
    <cfRule type="expression" dxfId="161" priority="187">
      <formula>#REF!=0</formula>
    </cfRule>
  </conditionalFormatting>
  <conditionalFormatting sqref="D25:G25">
    <cfRule type="expression" dxfId="160" priority="59">
      <formula>#REF!=0</formula>
    </cfRule>
  </conditionalFormatting>
  <conditionalFormatting sqref="B28 C28:G35">
    <cfRule type="expression" dxfId="159" priority="21">
      <formula>#REF!=0</formula>
    </cfRule>
  </conditionalFormatting>
  <conditionalFormatting sqref="E17:G17 H36:I37 H28:H35">
    <cfRule type="expression" dxfId="158" priority="580">
      <formula>#REF!=0</formula>
    </cfRule>
  </conditionalFormatting>
  <conditionalFormatting sqref="F24:G24">
    <cfRule type="expression" dxfId="157" priority="322">
      <formula>#REF!=0</formula>
    </cfRule>
  </conditionalFormatting>
  <conditionalFormatting sqref="H6:O8 H10:O17 H9:AD9">
    <cfRule type="expression" dxfId="156" priority="23">
      <formula>#REF!=0</formula>
    </cfRule>
  </conditionalFormatting>
  <conditionalFormatting sqref="L25:AD25">
    <cfRule type="expression" dxfId="155" priority="19">
      <formula>#REF!=0</formula>
    </cfRule>
  </conditionalFormatting>
  <conditionalFormatting sqref="M28:AD35">
    <cfRule type="expression" dxfId="154" priority="26">
      <formula>#REF!=0</formula>
    </cfRule>
  </conditionalFormatting>
  <conditionalFormatting sqref="P16:T17">
    <cfRule type="expression" dxfId="153" priority="115">
      <formula>#REF!=0</formula>
    </cfRule>
  </conditionalFormatting>
  <conditionalFormatting sqref="P6:AD8 P10:AD15">
    <cfRule type="expression" dxfId="152" priority="76">
      <formula>#REF!=0</formula>
    </cfRule>
  </conditionalFormatting>
  <conditionalFormatting sqref="T16:Z16">
    <cfRule type="expression" dxfId="151" priority="337">
      <formula>#REF!=0</formula>
    </cfRule>
  </conditionalFormatting>
  <conditionalFormatting sqref="T24:AD24">
    <cfRule type="expression" dxfId="150" priority="51">
      <formula>#REF!=0</formula>
    </cfRule>
  </conditionalFormatting>
  <conditionalFormatting sqref="U17:AD17">
    <cfRule type="expression" dxfId="149" priority="259">
      <formula>#REF!=0</formula>
    </cfRule>
  </conditionalFormatting>
  <conditionalFormatting sqref="AA28:AC32">
    <cfRule type="expression" dxfId="148" priority="249">
      <formula>#REF!=0</formula>
    </cfRule>
  </conditionalFormatting>
  <conditionalFormatting sqref="AA16:AD17">
    <cfRule type="expression" dxfId="147" priority="247">
      <formula>#REF!=0</formula>
    </cfRule>
  </conditionalFormatting>
  <conditionalFormatting sqref="AD10">
    <cfRule type="expression" dxfId="146" priority="252">
      <formula>#REF!=0</formula>
    </cfRule>
  </conditionalFormatting>
  <conditionalFormatting sqref="L28:L35">
    <cfRule type="expression" dxfId="145" priority="15">
      <formula>#REF!=0</formula>
    </cfRule>
  </conditionalFormatting>
  <conditionalFormatting sqref="B29:B35">
    <cfRule type="expression" dxfId="144" priority="14">
      <formula>#REF!=0</formula>
    </cfRule>
  </conditionalFormatting>
  <conditionalFormatting sqref="K25">
    <cfRule type="expression" dxfId="143" priority="7">
      <formula>#REF!=0</formula>
    </cfRule>
  </conditionalFormatting>
  <conditionalFormatting sqref="K28:K35">
    <cfRule type="expression" dxfId="142" priority="6">
      <formula>#REF!=0</formula>
    </cfRule>
  </conditionalFormatting>
  <conditionalFormatting sqref="I28:I35">
    <cfRule type="expression" dxfId="141" priority="3">
      <formula>#REF!=0</formula>
    </cfRule>
  </conditionalFormatting>
  <conditionalFormatting sqref="J25:J26">
    <cfRule type="expression" dxfId="140" priority="2">
      <formula>#REF!=0</formula>
    </cfRule>
  </conditionalFormatting>
  <conditionalFormatting sqref="J28:J35">
    <cfRule type="expression" dxfId="139" priority="1">
      <formula>#REF!=0</formula>
    </cfRule>
  </conditionalFormatting>
  <pageMargins left="0.7" right="0.7" top="0.75" bottom="0.75" header="0.3" footer="0.3"/>
  <pageSetup paperSize="9" orientation="portrait" r:id="rId1"/>
  <ignoredErrors>
    <ignoredError sqref="G16 C10:G14 C7:G8" formulaRange="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99B39-8781-4E87-983E-A468E205178D}">
  <sheetPr>
    <tabColor theme="5"/>
    <outlinePr summaryRight="0"/>
  </sheetPr>
  <dimension ref="A1:AM27"/>
  <sheetViews>
    <sheetView showGridLines="0" zoomScaleNormal="100" workbookViewId="0"/>
  </sheetViews>
  <sheetFormatPr defaultColWidth="9.44140625" defaultRowHeight="13.2"/>
  <cols>
    <col min="1" max="1" width="45.5546875" style="4" customWidth="1"/>
    <col min="2" max="7" width="13.33203125" style="17" customWidth="1"/>
    <col min="8" max="30" width="13.33203125" style="4" customWidth="1"/>
    <col min="31" max="44" width="9.5546875" style="4" customWidth="1"/>
    <col min="45" max="16384" width="9.44140625" style="4"/>
  </cols>
  <sheetData>
    <row r="1" spans="1:39" ht="39.75" customHeight="1">
      <c r="A1" s="3" t="s">
        <v>11</v>
      </c>
      <c r="B1" s="699"/>
      <c r="C1" s="699"/>
      <c r="D1" s="699"/>
      <c r="E1" s="699"/>
      <c r="F1" s="699"/>
      <c r="G1" s="699"/>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row>
    <row r="2" spans="1:39" ht="39.75" customHeight="1" thickBot="1">
      <c r="A2" s="1005" t="s">
        <v>711</v>
      </c>
      <c r="B2" s="186"/>
      <c r="C2" s="186"/>
      <c r="D2" s="186"/>
      <c r="E2" s="186"/>
      <c r="F2" s="186"/>
      <c r="G2" s="186"/>
      <c r="H2" s="146"/>
      <c r="I2" s="146"/>
      <c r="J2" s="146"/>
      <c r="K2" s="146"/>
      <c r="L2" s="146"/>
      <c r="M2" s="146"/>
      <c r="N2" s="146"/>
      <c r="O2" s="146"/>
      <c r="P2" s="146"/>
      <c r="Q2" s="146"/>
      <c r="R2" s="146"/>
      <c r="S2" s="146"/>
      <c r="T2" s="146"/>
      <c r="U2" s="146"/>
      <c r="V2" s="146"/>
      <c r="W2" s="146"/>
      <c r="X2" s="146"/>
      <c r="Y2" s="146"/>
      <c r="Z2" s="146"/>
      <c r="AA2" s="146"/>
      <c r="AB2" s="146"/>
      <c r="AC2" s="146"/>
      <c r="AD2" s="146"/>
      <c r="AE2" s="151"/>
      <c r="AF2" s="151"/>
      <c r="AG2" s="151"/>
      <c r="AH2" s="150"/>
      <c r="AI2" s="150"/>
      <c r="AJ2" s="150"/>
      <c r="AK2" s="150"/>
      <c r="AL2" s="150"/>
      <c r="AM2" s="150"/>
    </row>
    <row r="3" spans="1:39">
      <c r="A3" s="668"/>
      <c r="B3" s="699"/>
      <c r="C3" s="699"/>
      <c r="D3" s="699"/>
      <c r="E3" s="699"/>
      <c r="F3" s="699"/>
      <c r="G3" s="195"/>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row>
    <row r="4" spans="1:39" s="149" customFormat="1">
      <c r="A4" s="626" t="s">
        <v>592</v>
      </c>
      <c r="B4" s="150"/>
      <c r="C4" s="150"/>
      <c r="D4" s="150"/>
      <c r="E4" s="150"/>
      <c r="F4" s="150"/>
      <c r="G4" s="150"/>
      <c r="AE4" s="151"/>
      <c r="AF4" s="151"/>
      <c r="AG4" s="151"/>
      <c r="AH4" s="150"/>
      <c r="AI4" s="150"/>
      <c r="AJ4" s="150"/>
      <c r="AK4" s="150"/>
      <c r="AL4" s="150"/>
      <c r="AM4" s="150"/>
    </row>
    <row r="5" spans="1:39" s="150" customFormat="1" ht="18.75" customHeight="1">
      <c r="A5" s="358"/>
      <c r="B5" s="259" t="s">
        <v>475</v>
      </c>
      <c r="C5" s="259" t="s">
        <v>476</v>
      </c>
      <c r="D5" s="259" t="s">
        <v>477</v>
      </c>
      <c r="E5" s="257" t="s">
        <v>478</v>
      </c>
      <c r="F5" s="257" t="s">
        <v>479</v>
      </c>
      <c r="G5" s="257" t="s">
        <v>480</v>
      </c>
      <c r="H5" s="27"/>
      <c r="I5" s="257" t="s">
        <v>455</v>
      </c>
      <c r="J5" s="257" t="s">
        <v>159</v>
      </c>
      <c r="K5" s="257" t="s">
        <v>160</v>
      </c>
      <c r="L5" s="257" t="s">
        <v>161</v>
      </c>
      <c r="M5" s="257" t="s">
        <v>162</v>
      </c>
      <c r="N5" s="257" t="s">
        <v>163</v>
      </c>
      <c r="O5" s="257" t="s">
        <v>164</v>
      </c>
      <c r="P5" s="257" t="s">
        <v>165</v>
      </c>
      <c r="Q5" s="257" t="s">
        <v>166</v>
      </c>
      <c r="R5" s="257" t="s">
        <v>167</v>
      </c>
      <c r="S5" s="257" t="s">
        <v>168</v>
      </c>
      <c r="T5" s="257" t="s">
        <v>169</v>
      </c>
      <c r="U5" s="257" t="s">
        <v>170</v>
      </c>
      <c r="V5" s="257" t="s">
        <v>451</v>
      </c>
      <c r="W5" s="257" t="s">
        <v>481</v>
      </c>
      <c r="X5" s="257" t="s">
        <v>449</v>
      </c>
      <c r="Y5" s="257" t="s">
        <v>482</v>
      </c>
      <c r="Z5" s="257" t="s">
        <v>483</v>
      </c>
      <c r="AA5" s="257" t="s">
        <v>484</v>
      </c>
      <c r="AB5" s="257" t="s">
        <v>485</v>
      </c>
      <c r="AC5" s="257" t="s">
        <v>486</v>
      </c>
      <c r="AD5" s="257" t="s">
        <v>487</v>
      </c>
      <c r="AE5" s="668"/>
      <c r="AF5" s="668"/>
      <c r="AG5" s="668"/>
      <c r="AH5" s="668"/>
      <c r="AI5" s="668"/>
      <c r="AJ5" s="668"/>
      <c r="AK5" s="668"/>
      <c r="AL5" s="668"/>
      <c r="AM5" s="668"/>
    </row>
    <row r="6" spans="1:39" s="150" customFormat="1" ht="14.25" customHeight="1">
      <c r="A6" s="358" t="s">
        <v>493</v>
      </c>
      <c r="B6" s="259"/>
      <c r="C6" s="259"/>
      <c r="D6" s="259"/>
      <c r="E6" s="257"/>
      <c r="F6" s="257"/>
      <c r="G6" s="257"/>
      <c r="H6" s="27"/>
      <c r="I6" s="1030"/>
      <c r="J6" s="1030"/>
      <c r="K6" s="1030"/>
      <c r="L6" s="1030"/>
      <c r="M6" s="1030"/>
      <c r="N6" s="1030"/>
      <c r="O6" s="1030"/>
      <c r="P6" s="1030"/>
      <c r="Q6" s="1030"/>
      <c r="R6" s="1030"/>
      <c r="S6" s="1030"/>
      <c r="T6" s="1030"/>
      <c r="U6" s="1030"/>
      <c r="V6" s="1030"/>
      <c r="W6" s="1030"/>
      <c r="X6" s="1030"/>
      <c r="Y6" s="1030"/>
      <c r="Z6" s="1030"/>
      <c r="AA6" s="1030"/>
      <c r="AB6" s="1030"/>
      <c r="AC6" s="1030"/>
      <c r="AD6" s="1030"/>
      <c r="AE6" s="668"/>
      <c r="AF6" s="668"/>
      <c r="AG6" s="668"/>
      <c r="AH6" s="668"/>
      <c r="AI6" s="668"/>
      <c r="AJ6" s="668"/>
      <c r="AK6" s="668"/>
      <c r="AL6" s="668"/>
      <c r="AM6" s="668"/>
    </row>
    <row r="7" spans="1:39" s="150" customFormat="1" ht="15" customHeight="1">
      <c r="A7" s="385" t="s">
        <v>428</v>
      </c>
      <c r="B7" s="414"/>
      <c r="C7" s="386"/>
      <c r="D7" s="386"/>
      <c r="E7" s="386"/>
      <c r="F7" s="386"/>
      <c r="G7" s="386"/>
      <c r="H7" s="24"/>
      <c r="I7" s="654"/>
      <c r="J7" s="655"/>
      <c r="K7" s="655"/>
      <c r="L7" s="655"/>
      <c r="M7" s="359"/>
      <c r="N7" s="359"/>
      <c r="O7" s="359"/>
      <c r="P7" s="359"/>
      <c r="Q7" s="359"/>
      <c r="R7" s="359"/>
      <c r="S7" s="359"/>
      <c r="T7" s="359"/>
      <c r="U7" s="359"/>
      <c r="V7" s="359"/>
      <c r="W7" s="359"/>
      <c r="X7" s="359"/>
      <c r="Y7" s="359"/>
      <c r="Z7" s="359"/>
      <c r="AA7" s="359"/>
      <c r="AB7" s="359"/>
      <c r="AC7" s="359"/>
      <c r="AD7" s="359"/>
      <c r="AE7" s="151"/>
      <c r="AF7" s="151"/>
      <c r="AG7" s="151"/>
    </row>
    <row r="8" spans="1:39" s="149" customFormat="1">
      <c r="A8" s="387" t="s">
        <v>433</v>
      </c>
      <c r="B8" s="414">
        <f>SUM(I8:J8)</f>
        <v>242.439323</v>
      </c>
      <c r="C8" s="386">
        <f>SUM(K8:N8)</f>
        <v>520.15906000000007</v>
      </c>
      <c r="D8" s="386">
        <f>SUM(O8:R8)</f>
        <v>543.89</v>
      </c>
      <c r="E8" s="386">
        <f>SUM(S8:V8)</f>
        <v>699.19899999999996</v>
      </c>
      <c r="F8" s="386">
        <f>SUM(W8:Z8)</f>
        <v>767.93100000000004</v>
      </c>
      <c r="G8" s="386">
        <f>SUM(X8:AA8)</f>
        <v>698.66033700000003</v>
      </c>
      <c r="H8" s="405"/>
      <c r="I8" s="656">
        <v>134.08850000000001</v>
      </c>
      <c r="J8" s="657">
        <v>108.35082300000001</v>
      </c>
      <c r="K8" s="657">
        <v>143.44906</v>
      </c>
      <c r="L8" s="657">
        <v>125.17400000000001</v>
      </c>
      <c r="M8" s="399">
        <v>105.41200000000001</v>
      </c>
      <c r="N8" s="399">
        <v>146.124</v>
      </c>
      <c r="O8" s="399">
        <v>158.29499999999999</v>
      </c>
      <c r="P8" s="399">
        <v>105.083</v>
      </c>
      <c r="Q8" s="399">
        <v>110.66</v>
      </c>
      <c r="R8" s="399">
        <v>169.852</v>
      </c>
      <c r="S8" s="399">
        <v>218.39400000000001</v>
      </c>
      <c r="T8" s="399">
        <v>131.529</v>
      </c>
      <c r="U8" s="399">
        <v>170.876</v>
      </c>
      <c r="V8" s="399">
        <v>178.4</v>
      </c>
      <c r="W8" s="399">
        <v>193.62799999999999</v>
      </c>
      <c r="X8" s="399">
        <v>218.09899999999999</v>
      </c>
      <c r="Y8" s="399">
        <v>163.44499999999999</v>
      </c>
      <c r="Z8" s="399">
        <v>192.75900000000001</v>
      </c>
      <c r="AA8" s="399">
        <v>124.357337</v>
      </c>
      <c r="AB8" s="399">
        <v>266.36462800000004</v>
      </c>
      <c r="AC8" s="399">
        <v>123.528462</v>
      </c>
      <c r="AD8" s="399">
        <v>69.267717000000005</v>
      </c>
      <c r="AE8" s="668"/>
      <c r="AF8" s="151"/>
      <c r="AG8" s="668"/>
      <c r="AH8" s="668"/>
      <c r="AI8" s="668"/>
      <c r="AJ8" s="668"/>
      <c r="AK8" s="668"/>
      <c r="AL8" s="668"/>
      <c r="AM8" s="668"/>
    </row>
    <row r="9" spans="1:39" s="149" customFormat="1">
      <c r="A9" s="387" t="s">
        <v>436</v>
      </c>
      <c r="B9" s="414">
        <f>SUM(I9:J9)</f>
        <v>248.84828300000004</v>
      </c>
      <c r="C9" s="386">
        <f>SUM(K9:N9)</f>
        <v>372.48837000000003</v>
      </c>
      <c r="D9" s="386">
        <f>SUM(O9:R9)</f>
        <v>378.03099999999995</v>
      </c>
      <c r="E9" s="386">
        <f>SUM(S9:V9)</f>
        <v>306.91800000000001</v>
      </c>
      <c r="F9" s="386">
        <f>SUM(W9:Z9)</f>
        <v>238.137</v>
      </c>
      <c r="G9" s="386">
        <f>SUM(X9:AA9)</f>
        <v>249.45552599999996</v>
      </c>
      <c r="H9" s="405"/>
      <c r="I9" s="656">
        <v>93.097300000000004</v>
      </c>
      <c r="J9" s="657">
        <v>155.75098300000002</v>
      </c>
      <c r="K9" s="657">
        <v>75.28237</v>
      </c>
      <c r="L9" s="657">
        <v>47.463000000000001</v>
      </c>
      <c r="M9" s="399">
        <v>97.296999999999997</v>
      </c>
      <c r="N9" s="399">
        <v>152.446</v>
      </c>
      <c r="O9" s="399">
        <v>66.510999999999996</v>
      </c>
      <c r="P9" s="399">
        <v>63.343999999999994</v>
      </c>
      <c r="Q9" s="399">
        <v>106.24</v>
      </c>
      <c r="R9" s="399">
        <v>141.93600000000001</v>
      </c>
      <c r="S9" s="399">
        <v>81.074999999999989</v>
      </c>
      <c r="T9" s="399">
        <v>60.203000000000003</v>
      </c>
      <c r="U9" s="399">
        <v>83.753</v>
      </c>
      <c r="V9" s="399">
        <v>81.887</v>
      </c>
      <c r="W9" s="399">
        <v>49.808999999999997</v>
      </c>
      <c r="X9" s="399">
        <v>38.447000000000003</v>
      </c>
      <c r="Y9" s="399">
        <v>62.406999999999996</v>
      </c>
      <c r="Z9" s="399">
        <v>87.47399999999999</v>
      </c>
      <c r="AA9" s="399">
        <v>61.127526000000003</v>
      </c>
      <c r="AB9" s="399">
        <v>40.328598999999997</v>
      </c>
      <c r="AC9" s="399">
        <v>69.385858000000013</v>
      </c>
      <c r="AD9" s="399">
        <v>109.32425699999999</v>
      </c>
      <c r="AE9" s="151"/>
      <c r="AF9" s="151"/>
      <c r="AG9" s="151"/>
      <c r="AH9" s="150"/>
      <c r="AI9" s="150"/>
      <c r="AJ9" s="150"/>
      <c r="AK9" s="150"/>
      <c r="AL9" s="150"/>
      <c r="AM9" s="150"/>
    </row>
    <row r="10" spans="1:39" s="189" customFormat="1" ht="13.8" thickBot="1">
      <c r="A10" s="411" t="s">
        <v>221</v>
      </c>
      <c r="B10" s="415">
        <f>SUM(B8:B9)</f>
        <v>491.28760600000004</v>
      </c>
      <c r="C10" s="412">
        <f t="shared" ref="C10:G10" si="0">SUM(C8:C9)</f>
        <v>892.6474300000001</v>
      </c>
      <c r="D10" s="412">
        <f t="shared" si="0"/>
        <v>921.92099999999994</v>
      </c>
      <c r="E10" s="412">
        <f t="shared" si="0"/>
        <v>1006.117</v>
      </c>
      <c r="F10" s="412">
        <f t="shared" si="0"/>
        <v>1006.068</v>
      </c>
      <c r="G10" s="412">
        <f t="shared" si="0"/>
        <v>948.11586299999999</v>
      </c>
      <c r="H10" s="406"/>
      <c r="I10" s="658">
        <f>SUM(I8:I9)</f>
        <v>227.18580000000003</v>
      </c>
      <c r="J10" s="659">
        <f>SUM(J8:J9)</f>
        <v>264.10180600000001</v>
      </c>
      <c r="K10" s="659">
        <f>SUM(K8:K9)</f>
        <v>218.73142999999999</v>
      </c>
      <c r="L10" s="659">
        <f t="shared" ref="L10:T10" si="1">SUM(L8:L9)</f>
        <v>172.637</v>
      </c>
      <c r="M10" s="413">
        <f t="shared" si="1"/>
        <v>202.709</v>
      </c>
      <c r="N10" s="413">
        <f t="shared" si="1"/>
        <v>298.57</v>
      </c>
      <c r="O10" s="413">
        <f t="shared" si="1"/>
        <v>224.80599999999998</v>
      </c>
      <c r="P10" s="413">
        <f t="shared" si="1"/>
        <v>168.42699999999999</v>
      </c>
      <c r="Q10" s="413">
        <f t="shared" si="1"/>
        <v>216.89999999999998</v>
      </c>
      <c r="R10" s="413">
        <f t="shared" si="1"/>
        <v>311.78800000000001</v>
      </c>
      <c r="S10" s="413">
        <f t="shared" si="1"/>
        <v>299.46899999999999</v>
      </c>
      <c r="T10" s="413">
        <f t="shared" si="1"/>
        <v>191.732</v>
      </c>
      <c r="U10" s="413">
        <f t="shared" ref="U10:Z10" si="2">SUM(U8:U9)</f>
        <v>254.62900000000002</v>
      </c>
      <c r="V10" s="413">
        <f t="shared" si="2"/>
        <v>260.28700000000003</v>
      </c>
      <c r="W10" s="413">
        <f>SUM(W8:W9)</f>
        <v>243.43699999999998</v>
      </c>
      <c r="X10" s="413">
        <f>SUM(X8:X9)</f>
        <v>256.54599999999999</v>
      </c>
      <c r="Y10" s="413">
        <f>SUM(Y8:Y9)</f>
        <v>225.85199999999998</v>
      </c>
      <c r="Z10" s="413">
        <f t="shared" si="2"/>
        <v>280.233</v>
      </c>
      <c r="AA10" s="413">
        <f>SUM(AA8:AA9)</f>
        <v>185.48486300000002</v>
      </c>
      <c r="AB10" s="413">
        <f>SUM(AB8:AB9)</f>
        <v>306.69322700000004</v>
      </c>
      <c r="AC10" s="413">
        <f>SUM(AC8:AC9)</f>
        <v>192.91432000000003</v>
      </c>
      <c r="AD10" s="413">
        <f t="shared" ref="AD10" si="3">SUM(AD8:AD9)</f>
        <v>178.59197399999999</v>
      </c>
      <c r="AE10" s="668"/>
      <c r="AF10" s="151"/>
      <c r="AG10" s="668"/>
      <c r="AH10" s="668"/>
      <c r="AI10" s="668"/>
      <c r="AJ10" s="668"/>
      <c r="AK10" s="668"/>
      <c r="AL10" s="668"/>
      <c r="AM10" s="668"/>
    </row>
    <row r="11" spans="1:39" s="150" customFormat="1" ht="15" customHeight="1">
      <c r="A11" s="408" t="s">
        <v>429</v>
      </c>
      <c r="B11" s="416"/>
      <c r="C11" s="409"/>
      <c r="D11" s="409"/>
      <c r="E11" s="410"/>
      <c r="F11" s="410"/>
      <c r="G11" s="410"/>
      <c r="H11" s="28"/>
      <c r="I11" s="660"/>
      <c r="J11" s="661"/>
      <c r="K11" s="661"/>
      <c r="L11" s="661"/>
      <c r="M11" s="400"/>
      <c r="N11" s="400"/>
      <c r="O11" s="400"/>
      <c r="P11" s="400"/>
      <c r="Q11" s="400"/>
      <c r="R11" s="400"/>
      <c r="S11" s="400"/>
      <c r="T11" s="400"/>
      <c r="U11" s="400"/>
      <c r="V11" s="400"/>
      <c r="W11" s="400"/>
      <c r="X11" s="400"/>
      <c r="Y11" s="400"/>
      <c r="Z11" s="400"/>
      <c r="AA11" s="400"/>
      <c r="AB11" s="400"/>
      <c r="AC11" s="400"/>
      <c r="AD11" s="400"/>
      <c r="AE11" s="151"/>
      <c r="AF11" s="151"/>
      <c r="AG11" s="151"/>
    </row>
    <row r="12" spans="1:39">
      <c r="A12" s="387" t="s">
        <v>433</v>
      </c>
      <c r="B12" s="417">
        <f>B8/(Hydro!$H6*4368)*1000</f>
        <v>6.1670564458689466E-2</v>
      </c>
      <c r="C12" s="388">
        <f>C8/(Hydro!$H6*8760)*1000</f>
        <v>6.5976542364282104E-2</v>
      </c>
      <c r="D12" s="388">
        <f>D8/(Hydro!$H6*8760)*1000</f>
        <v>6.898655504819888E-2</v>
      </c>
      <c r="E12" s="388">
        <f>E8/(Hydro!$H6*8760)*1000</f>
        <v>8.8685819381024864E-2</v>
      </c>
      <c r="F12" s="388">
        <f>F8/(Hydro!$H6*8760)*1000</f>
        <v>9.7403729071537298E-2</v>
      </c>
      <c r="G12" s="388">
        <f>G8/(Hydro!$H6*8760)*1000</f>
        <v>8.8617495814307473E-2</v>
      </c>
      <c r="H12" s="407"/>
      <c r="I12" s="417">
        <f>I8/(Hydro!$H6*2184)*1000</f>
        <v>6.8217592592592594E-2</v>
      </c>
      <c r="J12" s="403">
        <f>J8/(Hydro!$H6*2184)*1000</f>
        <v>5.5123536324786324E-2</v>
      </c>
      <c r="K12" s="403">
        <f>K8/(Hydro!$H6*2208)*1000</f>
        <v>7.2186523752012885E-2</v>
      </c>
      <c r="L12" s="403">
        <f>L8/(Hydro!$H6*2208)*1000</f>
        <v>6.2990136876006436E-2</v>
      </c>
      <c r="M12" s="403">
        <f>M8/(Hydro!$H6*2184)*1000</f>
        <v>5.3628408628408633E-2</v>
      </c>
      <c r="N12" s="403">
        <f>N8/(Hydro!$H6*2160)*1000</f>
        <v>7.5166666666666659E-2</v>
      </c>
      <c r="O12" s="403">
        <f>O8/(Hydro!$H6*2208)*1000</f>
        <v>7.9657306763285016E-2</v>
      </c>
      <c r="P12" s="403">
        <f>P8/(Hydro!$H6*2208)*1000</f>
        <v>5.2879931561996781E-2</v>
      </c>
      <c r="Q12" s="403">
        <f>Q8/(Hydro!$H6*2184)*1000</f>
        <v>5.629833129833129E-2</v>
      </c>
      <c r="R12" s="404">
        <f>R8/(Hydro!$H6*2160)*1000</f>
        <v>8.73724279835391E-2</v>
      </c>
      <c r="S12" s="404">
        <f>S8/(Hydro!$H6*2208)*1000</f>
        <v>0.10990036231884058</v>
      </c>
      <c r="T12" s="404">
        <f>T8/(Hydro!$H6*2208)*1000</f>
        <v>6.6188103864734296E-2</v>
      </c>
      <c r="U12" s="404">
        <f>U8/(Hydro!$H6*2184)*1000</f>
        <v>8.6933251933251937E-2</v>
      </c>
      <c r="V12" s="404">
        <f>V8/(Hydro!$H6*2160)*1000</f>
        <v>9.1769547325102882E-2</v>
      </c>
      <c r="W12" s="404">
        <f>W8/(Hydro!$H6*2208)*1000</f>
        <v>9.743760064412238E-2</v>
      </c>
      <c r="X12" s="404">
        <f>X8/(Hydro!$H6*2208)*1000</f>
        <v>0.10975191223832527</v>
      </c>
      <c r="Y12" s="404">
        <f>Y8/(Hydro!$H6*2184)*1000</f>
        <v>8.3152726902726903E-2</v>
      </c>
      <c r="Z12" s="404">
        <f>Z8/(Hydro!$H6*2184)*1000</f>
        <v>9.8066239316239312E-2</v>
      </c>
      <c r="AA12" s="404">
        <f>AA8/(Hydro!$H6*2208)*1000</f>
        <v>6.2579175221417066E-2</v>
      </c>
      <c r="AB12" s="404">
        <f>AB8/(Hydro!$H6*2208)*1000</f>
        <v>0.13404017109500807</v>
      </c>
      <c r="AC12" s="404">
        <f>AC8/(Hydro!$H6*2184)*1000</f>
        <v>6.2845167887667891E-2</v>
      </c>
      <c r="AD12" s="404">
        <f>AD8/(Hydro!$H6*2160)*1000</f>
        <v>3.5631541666666669E-2</v>
      </c>
      <c r="AE12" s="668"/>
      <c r="AF12" s="151"/>
      <c r="AG12" s="668"/>
      <c r="AH12" s="668"/>
      <c r="AI12" s="668"/>
      <c r="AJ12" s="668"/>
      <c r="AK12" s="668"/>
      <c r="AL12" s="668"/>
      <c r="AM12" s="668"/>
    </row>
    <row r="13" spans="1:39">
      <c r="A13" s="387" t="s">
        <v>436</v>
      </c>
      <c r="B13" s="417">
        <f>B9/(Hydro!$H7*4368)*1000</f>
        <v>0.56518611865152057</v>
      </c>
      <c r="C13" s="388">
        <f>C9/(Hydro!$H7*8760)*1000</f>
        <v>0.42184031175255499</v>
      </c>
      <c r="D13" s="388">
        <f>D9/(Hydro!$H7*8760)*1000</f>
        <v>0.42811729905051815</v>
      </c>
      <c r="E13" s="388">
        <f>E9/(Hydro!$H7*8760)*1000</f>
        <v>0.34758235485975214</v>
      </c>
      <c r="F13" s="388">
        <f>F9/(Hydro!$H7*8760)*1000</f>
        <v>0.26968838334420525</v>
      </c>
      <c r="G13" s="388">
        <f>G9/(Hydro!$H7*8760)*1000</f>
        <v>0.28250652995216347</v>
      </c>
      <c r="H13" s="407"/>
      <c r="I13" s="417">
        <f>I9/(Hydro!$H7*2184)*1000</f>
        <v>0.42288659587766736</v>
      </c>
      <c r="J13" s="401">
        <f>J9/(Hydro!$H7*2184)*1000</f>
        <v>0.70748564142537373</v>
      </c>
      <c r="K13" s="401">
        <f>K9/(Hydro!$H7*2208)*1000</f>
        <v>0.33824678837416611</v>
      </c>
      <c r="L13" s="401">
        <f>L9/(Hydro!$H7*2208)*1000</f>
        <v>0.2132532134230504</v>
      </c>
      <c r="M13" s="401">
        <f>M9/(Hydro!$H7*2184)*1000</f>
        <v>0.44196337723123441</v>
      </c>
      <c r="N13" s="401">
        <f>N9/(Hydro!$H7*2160)*1000</f>
        <v>0.7001671810699589</v>
      </c>
      <c r="O13" s="401">
        <f>O9/(Hydro!$H7*2208)*1000</f>
        <v>0.29883666177823787</v>
      </c>
      <c r="P13" s="401">
        <f>P9/(Hydro!$H7*2208)*1000</f>
        <v>0.28460720036806991</v>
      </c>
      <c r="Q13" s="401">
        <f>Q9/(Hydro!$H7*2184)*1000</f>
        <v>0.48258619687191118</v>
      </c>
      <c r="R13" s="402">
        <f>R9/(Hydro!$H7*2160)*1000</f>
        <v>0.65189594356261027</v>
      </c>
      <c r="S13" s="402">
        <f>S9/(Hydro!$H7*2208)*1000</f>
        <v>0.36427331349206343</v>
      </c>
      <c r="T13" s="402">
        <f>T9/(Hydro!$H7*2208)*1000</f>
        <v>0.27049455802852546</v>
      </c>
      <c r="U13" s="402">
        <f>U9/(Hydro!$H7*2184)*1000</f>
        <v>0.38044090499447647</v>
      </c>
      <c r="V13" s="402">
        <f>V9/(Hydro!$H7*2160)*1000</f>
        <v>0.37609769988242214</v>
      </c>
      <c r="W13" s="402">
        <f>W9/(Hydro!$H7*2208)*1000</f>
        <v>0.22379388802622496</v>
      </c>
      <c r="X13" s="402">
        <f>X9/(Hydro!$H7*2208)*1000</f>
        <v>0.17274395416379112</v>
      </c>
      <c r="Y13" s="402">
        <f>Y9/(Hydro!$H7*2184)*1000</f>
        <v>0.28347850892493748</v>
      </c>
      <c r="Z13" s="402">
        <f>Z9/(Hydro!$H7*2184)*1000</f>
        <v>0.39734323216466072</v>
      </c>
      <c r="AA13" s="402">
        <f>AA9/(Hydro!$H7*2208)*1000</f>
        <v>0.27464849141649417</v>
      </c>
      <c r="AB13" s="402">
        <f>AB9/(Hydro!$H7*2208)*1000</f>
        <v>0.18119805595094315</v>
      </c>
      <c r="AC13" s="402">
        <f>AC9/(Hydro!$H7*2184)*1000</f>
        <v>0.31517937997848722</v>
      </c>
      <c r="AD13" s="402">
        <f>AD9/(Hydro!$H7*2160)*1000</f>
        <v>0.50211390817901225</v>
      </c>
      <c r="AE13" s="668"/>
      <c r="AF13" s="151"/>
      <c r="AG13" s="668"/>
      <c r="AH13" s="668"/>
      <c r="AI13" s="668"/>
      <c r="AJ13" s="668"/>
      <c r="AK13" s="668"/>
      <c r="AL13" s="668"/>
      <c r="AM13" s="668"/>
    </row>
    <row r="14" spans="1:39" s="150" customFormat="1" ht="14.25" customHeight="1">
      <c r="A14" s="358" t="s">
        <v>494</v>
      </c>
      <c r="B14" s="259"/>
      <c r="C14" s="259"/>
      <c r="D14" s="259"/>
      <c r="E14" s="257"/>
      <c r="F14" s="257"/>
      <c r="G14" s="257"/>
      <c r="H14" s="27"/>
      <c r="I14" s="377"/>
      <c r="J14" s="377"/>
      <c r="K14" s="377"/>
      <c r="L14" s="377"/>
      <c r="M14" s="377"/>
      <c r="N14" s="377"/>
      <c r="O14" s="377"/>
      <c r="P14" s="377"/>
      <c r="Q14" s="377"/>
      <c r="R14" s="377"/>
      <c r="S14" s="257"/>
      <c r="T14" s="257"/>
      <c r="U14" s="257"/>
      <c r="V14" s="257"/>
      <c r="W14" s="257"/>
      <c r="X14" s="257"/>
      <c r="Y14" s="257"/>
      <c r="Z14" s="257"/>
      <c r="AA14" s="257"/>
      <c r="AB14" s="257"/>
      <c r="AC14" s="257"/>
      <c r="AD14" s="257"/>
      <c r="AE14" s="668"/>
      <c r="AF14" s="151"/>
      <c r="AG14" s="668"/>
      <c r="AH14" s="668"/>
      <c r="AI14" s="668"/>
      <c r="AJ14" s="668"/>
      <c r="AK14" s="668"/>
      <c r="AL14" s="668"/>
      <c r="AM14" s="668"/>
    </row>
    <row r="15" spans="1:39" ht="15.6">
      <c r="A15" s="687" t="s">
        <v>495</v>
      </c>
      <c r="B15" s="389"/>
      <c r="C15" s="389"/>
      <c r="D15" s="389"/>
      <c r="E15" s="390"/>
      <c r="F15" s="390"/>
      <c r="G15" s="390"/>
      <c r="H15" s="726"/>
      <c r="I15" s="662"/>
      <c r="J15" s="662"/>
      <c r="K15" s="662"/>
      <c r="L15" s="662"/>
      <c r="M15" s="389"/>
      <c r="N15" s="389"/>
      <c r="O15" s="389"/>
      <c r="P15" s="390"/>
      <c r="Q15" s="390"/>
      <c r="R15" s="390"/>
      <c r="S15" s="390"/>
      <c r="T15" s="389"/>
      <c r="U15" s="389"/>
      <c r="V15" s="390"/>
      <c r="W15" s="390"/>
      <c r="X15" s="390"/>
      <c r="Y15" s="390"/>
      <c r="Z15" s="389"/>
      <c r="AA15" s="389"/>
      <c r="AB15" s="390"/>
      <c r="AC15" s="390"/>
      <c r="AD15" s="390"/>
      <c r="AE15" s="668"/>
      <c r="AF15" s="151"/>
      <c r="AG15" s="668"/>
      <c r="AH15" s="668"/>
      <c r="AI15" s="668"/>
      <c r="AJ15" s="668"/>
      <c r="AK15" s="668"/>
      <c r="AL15" s="668"/>
      <c r="AM15" s="668"/>
    </row>
    <row r="16" spans="1:39" ht="15.6">
      <c r="A16" s="570" t="s">
        <v>433</v>
      </c>
      <c r="B16" s="729">
        <v>13.520507986895201</v>
      </c>
      <c r="C16" s="391" t="s">
        <v>496</v>
      </c>
      <c r="D16" s="391" t="s">
        <v>497</v>
      </c>
      <c r="E16" s="391" t="s">
        <v>498</v>
      </c>
      <c r="F16" s="392">
        <v>35.6</v>
      </c>
      <c r="G16" s="392">
        <v>37.299999999999997</v>
      </c>
      <c r="H16" s="726"/>
      <c r="I16" s="663"/>
      <c r="J16" s="663"/>
      <c r="K16" s="663"/>
      <c r="L16" s="663"/>
      <c r="M16" s="391"/>
      <c r="N16" s="391"/>
      <c r="O16" s="391"/>
      <c r="P16" s="391"/>
      <c r="Q16" s="392"/>
      <c r="R16" s="392"/>
      <c r="S16" s="392"/>
      <c r="T16" s="391"/>
      <c r="U16" s="391"/>
      <c r="V16" s="391"/>
      <c r="W16" s="392"/>
      <c r="X16" s="392"/>
      <c r="Y16" s="392"/>
      <c r="Z16" s="391"/>
      <c r="AA16" s="391"/>
      <c r="AB16" s="391"/>
      <c r="AC16" s="392"/>
      <c r="AD16" s="392"/>
      <c r="AE16" s="668"/>
      <c r="AF16" s="668"/>
      <c r="AG16" s="668"/>
      <c r="AH16" s="668"/>
      <c r="AI16" s="668"/>
      <c r="AJ16" s="668"/>
      <c r="AK16" s="668"/>
      <c r="AL16" s="668"/>
      <c r="AM16" s="668"/>
    </row>
    <row r="17" spans="1:30" ht="15.6">
      <c r="A17" s="688" t="s">
        <v>499</v>
      </c>
      <c r="B17" s="664"/>
      <c r="C17" s="393"/>
      <c r="D17" s="393"/>
      <c r="E17" s="393"/>
      <c r="F17" s="393"/>
      <c r="G17" s="393"/>
      <c r="H17" s="726"/>
      <c r="I17" s="664"/>
      <c r="J17" s="664"/>
      <c r="K17" s="664"/>
      <c r="L17" s="664"/>
      <c r="M17" s="393"/>
      <c r="N17" s="393"/>
      <c r="O17" s="393"/>
      <c r="P17" s="393"/>
      <c r="Q17" s="393"/>
      <c r="R17" s="393"/>
      <c r="S17" s="393"/>
      <c r="T17" s="393"/>
      <c r="U17" s="393"/>
      <c r="V17" s="393"/>
      <c r="W17" s="393"/>
      <c r="X17" s="393"/>
      <c r="Y17" s="393"/>
      <c r="Z17" s="393"/>
      <c r="AA17" s="393"/>
      <c r="AB17" s="393"/>
      <c r="AC17" s="393"/>
      <c r="AD17" s="393"/>
    </row>
    <row r="18" spans="1:30">
      <c r="A18" s="570" t="s">
        <v>433</v>
      </c>
      <c r="B18" s="665">
        <v>5.3900000000000003E-2</v>
      </c>
      <c r="C18" s="394">
        <v>3.9899999999999998E-2</v>
      </c>
      <c r="D18" s="394">
        <v>4.0300000000000002E-2</v>
      </c>
      <c r="E18" s="395" t="s">
        <v>500</v>
      </c>
      <c r="F18" s="395" t="s">
        <v>501</v>
      </c>
      <c r="G18" s="395" t="s">
        <v>502</v>
      </c>
      <c r="H18" s="726"/>
      <c r="I18" s="665"/>
      <c r="J18" s="665"/>
      <c r="K18" s="665"/>
      <c r="L18" s="665"/>
      <c r="M18" s="394"/>
      <c r="N18" s="394"/>
      <c r="O18" s="394"/>
      <c r="P18" s="395"/>
      <c r="Q18" s="395"/>
      <c r="R18" s="395"/>
      <c r="S18" s="396"/>
      <c r="T18" s="394"/>
      <c r="U18" s="394"/>
      <c r="V18" s="395"/>
      <c r="W18" s="395"/>
      <c r="X18" s="395"/>
      <c r="Y18" s="396"/>
      <c r="Z18" s="394"/>
      <c r="AA18" s="394"/>
      <c r="AB18" s="395"/>
      <c r="AC18" s="395"/>
      <c r="AD18" s="395"/>
    </row>
    <row r="19" spans="1:30" ht="15.6">
      <c r="A19" s="688" t="s">
        <v>503</v>
      </c>
      <c r="B19" s="664"/>
      <c r="C19" s="393"/>
      <c r="D19" s="393"/>
      <c r="E19" s="393"/>
      <c r="F19" s="393"/>
      <c r="G19" s="393"/>
      <c r="H19" s="726"/>
      <c r="I19" s="664"/>
      <c r="J19" s="664"/>
      <c r="K19" s="664"/>
      <c r="L19" s="664"/>
      <c r="M19" s="393"/>
      <c r="N19" s="393"/>
      <c r="O19" s="393"/>
      <c r="P19" s="393"/>
      <c r="Q19" s="393"/>
      <c r="R19" s="393"/>
      <c r="S19" s="393"/>
      <c r="T19" s="393"/>
      <c r="U19" s="393"/>
      <c r="V19" s="393"/>
      <c r="W19" s="393"/>
      <c r="X19" s="393"/>
      <c r="Y19" s="393"/>
      <c r="Z19" s="393"/>
      <c r="AA19" s="393"/>
      <c r="AB19" s="393"/>
      <c r="AC19" s="393"/>
      <c r="AD19" s="393"/>
    </row>
    <row r="20" spans="1:30">
      <c r="A20" s="689" t="s">
        <v>433</v>
      </c>
      <c r="B20" s="666">
        <v>1.325</v>
      </c>
      <c r="C20" s="397">
        <v>1.3</v>
      </c>
      <c r="D20" s="397">
        <v>1.4</v>
      </c>
      <c r="E20" s="397">
        <v>1.4</v>
      </c>
      <c r="F20" s="397">
        <v>1.7</v>
      </c>
      <c r="G20" s="397">
        <v>1.6</v>
      </c>
      <c r="H20" s="726"/>
      <c r="I20" s="666"/>
      <c r="J20" s="666"/>
      <c r="K20" s="666"/>
      <c r="L20" s="666"/>
      <c r="M20" s="397"/>
      <c r="N20" s="397"/>
      <c r="O20" s="397"/>
      <c r="P20" s="397"/>
      <c r="Q20" s="397"/>
      <c r="R20" s="397"/>
      <c r="S20" s="398"/>
      <c r="T20" s="397"/>
      <c r="U20" s="397"/>
      <c r="V20" s="397"/>
      <c r="W20" s="397"/>
      <c r="X20" s="397"/>
      <c r="Y20" s="398"/>
      <c r="Z20" s="397"/>
      <c r="AA20" s="397"/>
      <c r="AB20" s="397"/>
      <c r="AC20" s="397"/>
      <c r="AD20" s="397"/>
    </row>
    <row r="21" spans="1:30">
      <c r="A21" s="214" t="s">
        <v>504</v>
      </c>
      <c r="B21" s="727"/>
      <c r="C21" s="727"/>
      <c r="D21" s="727"/>
      <c r="E21" s="727"/>
      <c r="F21" s="727"/>
      <c r="G21" s="727"/>
      <c r="H21" s="668"/>
      <c r="I21" s="668"/>
      <c r="J21" s="668"/>
      <c r="K21" s="668"/>
      <c r="L21" s="668"/>
      <c r="M21" s="668"/>
      <c r="N21" s="668"/>
      <c r="O21" s="668"/>
      <c r="P21" s="668"/>
      <c r="Q21" s="668"/>
      <c r="R21" s="668"/>
      <c r="S21" s="668"/>
      <c r="T21" s="668"/>
      <c r="U21" s="668"/>
      <c r="V21" s="668"/>
      <c r="W21" s="668"/>
      <c r="X21" s="668"/>
      <c r="Y21" s="668"/>
      <c r="Z21" s="668"/>
      <c r="AA21" s="668"/>
      <c r="AB21" s="668"/>
      <c r="AC21" s="668"/>
      <c r="AD21" s="668"/>
    </row>
    <row r="22" spans="1:30">
      <c r="A22" s="1004" t="s">
        <v>505</v>
      </c>
      <c r="B22" s="727"/>
      <c r="C22" s="727"/>
      <c r="D22" s="727"/>
      <c r="E22" s="727"/>
      <c r="F22" s="728"/>
      <c r="G22" s="728"/>
      <c r="H22" s="668"/>
      <c r="I22" s="668"/>
      <c r="J22" s="668"/>
      <c r="K22" s="668"/>
      <c r="L22" s="668"/>
      <c r="M22" s="668"/>
      <c r="N22" s="668"/>
      <c r="O22" s="668"/>
      <c r="P22" s="668"/>
      <c r="Q22" s="668"/>
      <c r="R22" s="668"/>
      <c r="S22" s="668"/>
      <c r="T22" s="668"/>
      <c r="U22" s="668"/>
      <c r="V22" s="668"/>
      <c r="W22" s="668"/>
      <c r="X22" s="668"/>
      <c r="Y22" s="668"/>
      <c r="Z22" s="668"/>
      <c r="AA22" s="668"/>
      <c r="AB22" s="668"/>
      <c r="AC22" s="668"/>
      <c r="AD22" s="668"/>
    </row>
    <row r="23" spans="1:30">
      <c r="A23" s="225"/>
      <c r="B23" s="197"/>
      <c r="C23" s="197"/>
      <c r="D23" s="197"/>
      <c r="E23" s="197"/>
      <c r="F23" s="197"/>
      <c r="G23" s="197"/>
      <c r="H23" s="196"/>
      <c r="I23" s="196"/>
      <c r="J23" s="668"/>
      <c r="K23" s="661"/>
      <c r="L23" s="661"/>
      <c r="M23" s="400"/>
      <c r="N23" s="400"/>
      <c r="O23" s="400"/>
      <c r="P23" s="400"/>
      <c r="Q23" s="400"/>
      <c r="R23" s="400"/>
      <c r="S23" s="400"/>
      <c r="T23" s="400"/>
      <c r="U23" s="400"/>
      <c r="V23" s="400"/>
      <c r="W23" s="400"/>
      <c r="X23" s="400"/>
      <c r="Y23" s="400"/>
      <c r="Z23" s="400"/>
      <c r="AA23" s="400"/>
      <c r="AB23" s="400"/>
      <c r="AC23" s="400"/>
      <c r="AD23" s="400"/>
    </row>
    <row r="24" spans="1:30">
      <c r="A24" s="196"/>
      <c r="B24" s="668"/>
      <c r="C24" s="668"/>
      <c r="D24" s="668"/>
      <c r="E24" s="699"/>
      <c r="F24" s="699"/>
      <c r="G24" s="699"/>
      <c r="H24" s="668"/>
      <c r="I24" s="668"/>
      <c r="J24" s="668"/>
      <c r="K24" s="668"/>
      <c r="L24" s="668"/>
      <c r="M24" s="668"/>
      <c r="N24" s="668"/>
      <c r="O24" s="668"/>
      <c r="P24" s="668"/>
      <c r="Q24" s="668"/>
      <c r="R24" s="668"/>
      <c r="S24" s="668"/>
      <c r="T24" s="668"/>
      <c r="U24" s="668"/>
      <c r="V24" s="668"/>
      <c r="W24" s="668"/>
      <c r="X24" s="668"/>
      <c r="Y24" s="668"/>
      <c r="Z24" s="668"/>
      <c r="AA24" s="668"/>
      <c r="AB24" s="668"/>
      <c r="AC24" s="668"/>
      <c r="AD24" s="668"/>
    </row>
    <row r="25" spans="1:30">
      <c r="A25" s="196"/>
      <c r="B25" s="668"/>
      <c r="C25" s="699"/>
      <c r="D25" s="699"/>
      <c r="E25" s="699"/>
      <c r="F25" s="699"/>
      <c r="G25" s="699"/>
      <c r="H25" s="668"/>
      <c r="I25" s="668"/>
      <c r="J25" s="668"/>
      <c r="K25" s="668"/>
      <c r="L25" s="668"/>
      <c r="M25" s="668"/>
      <c r="N25" s="668"/>
      <c r="O25" s="668"/>
      <c r="P25" s="668"/>
      <c r="Q25" s="668"/>
      <c r="R25" s="668"/>
      <c r="S25" s="668"/>
      <c r="T25" s="668"/>
      <c r="U25" s="668"/>
      <c r="V25" s="668"/>
      <c r="W25" s="668"/>
      <c r="X25" s="668"/>
      <c r="Y25" s="668"/>
      <c r="Z25" s="668"/>
      <c r="AA25" s="668"/>
      <c r="AB25" s="668"/>
      <c r="AC25" s="668"/>
      <c r="AD25" s="668"/>
    </row>
    <row r="26" spans="1:30">
      <c r="A26" s="196"/>
      <c r="B26" s="699"/>
      <c r="C26" s="699"/>
      <c r="D26" s="699"/>
      <c r="E26" s="699"/>
      <c r="F26" s="699"/>
      <c r="G26" s="699"/>
      <c r="H26" s="668"/>
      <c r="I26" s="668"/>
      <c r="J26" s="668"/>
      <c r="K26" s="668"/>
      <c r="L26" s="668"/>
      <c r="M26" s="668"/>
      <c r="N26" s="668"/>
      <c r="O26" s="668"/>
      <c r="P26" s="668"/>
      <c r="Q26" s="668"/>
      <c r="R26" s="668"/>
      <c r="S26" s="668"/>
      <c r="T26" s="668"/>
      <c r="U26" s="668"/>
      <c r="V26" s="668"/>
      <c r="W26" s="668"/>
      <c r="X26" s="668"/>
      <c r="Y26" s="668"/>
      <c r="Z26" s="668"/>
      <c r="AA26" s="668"/>
      <c r="AB26" s="668"/>
      <c r="AC26" s="668"/>
      <c r="AD26" s="668"/>
    </row>
    <row r="27" spans="1:30">
      <c r="A27" s="196"/>
      <c r="B27" s="699"/>
      <c r="C27" s="699"/>
      <c r="D27" s="699"/>
      <c r="E27" s="699"/>
      <c r="F27" s="699"/>
      <c r="G27" s="699"/>
      <c r="H27" s="668"/>
      <c r="I27" s="668"/>
      <c r="J27" s="668"/>
      <c r="K27" s="668"/>
      <c r="L27" s="668"/>
      <c r="M27" s="668"/>
      <c r="N27" s="668"/>
      <c r="O27" s="668"/>
      <c r="P27" s="668"/>
      <c r="Q27" s="668"/>
      <c r="R27" s="668"/>
      <c r="S27" s="668"/>
      <c r="T27" s="668"/>
      <c r="U27" s="668"/>
      <c r="V27" s="668"/>
      <c r="W27" s="668"/>
      <c r="X27" s="668"/>
      <c r="Y27" s="668"/>
      <c r="Z27" s="668"/>
      <c r="AA27" s="668"/>
      <c r="AB27" s="668"/>
      <c r="AC27" s="668"/>
      <c r="AD27" s="668"/>
    </row>
  </sheetData>
  <phoneticPr fontId="12" type="noConversion"/>
  <conditionalFormatting sqref="B8:D10">
    <cfRule type="expression" dxfId="138" priority="290">
      <formula>#REF!=0</formula>
    </cfRule>
  </conditionalFormatting>
  <conditionalFormatting sqref="B16:D17">
    <cfRule type="expression" dxfId="137" priority="273">
      <formula>#REF!=0</formula>
    </cfRule>
  </conditionalFormatting>
  <conditionalFormatting sqref="B15:E15">
    <cfRule type="expression" dxfId="136" priority="635">
      <formula>#REF!=0</formula>
    </cfRule>
  </conditionalFormatting>
  <conditionalFormatting sqref="B7:G7">
    <cfRule type="expression" dxfId="135" priority="644">
      <formula>#REF!=0</formula>
    </cfRule>
  </conditionalFormatting>
  <conditionalFormatting sqref="B11:G11">
    <cfRule type="expression" dxfId="134" priority="592">
      <formula>#REF!=0</formula>
    </cfRule>
  </conditionalFormatting>
  <conditionalFormatting sqref="B19:G20">
    <cfRule type="expression" dxfId="133" priority="274">
      <formula>#REF!=0</formula>
    </cfRule>
  </conditionalFormatting>
  <conditionalFormatting sqref="E16">
    <cfRule type="expression" dxfId="132" priority="351">
      <formula>#REF!=0</formula>
    </cfRule>
  </conditionalFormatting>
  <conditionalFormatting sqref="E8:G9">
    <cfRule type="expression" dxfId="131" priority="368">
      <formula>#REF!=0</formula>
    </cfRule>
  </conditionalFormatting>
  <conditionalFormatting sqref="E17:G17">
    <cfRule type="expression" dxfId="130" priority="632">
      <formula>#REF!=0</formula>
    </cfRule>
  </conditionalFormatting>
  <conditionalFormatting sqref="E10:G10">
    <cfRule type="expression" dxfId="129" priority="495">
      <formula>#REF!=0</formula>
    </cfRule>
  </conditionalFormatting>
  <conditionalFormatting sqref="F15:G17">
    <cfRule type="expression" dxfId="128" priority="424">
      <formula>#REF!=0</formula>
    </cfRule>
  </conditionalFormatting>
  <conditionalFormatting sqref="H7">
    <cfRule type="expression" dxfId="127" priority="707">
      <formula>#REF!=0</formula>
    </cfRule>
  </conditionalFormatting>
  <conditionalFormatting sqref="H8:H9">
    <cfRule type="expression" dxfId="126" priority="1283">
      <formula>X8=0</formula>
    </cfRule>
  </conditionalFormatting>
  <conditionalFormatting sqref="H10:H11">
    <cfRule type="expression" dxfId="125" priority="706">
      <formula>#REF!=0</formula>
    </cfRule>
  </conditionalFormatting>
  <conditionalFormatting sqref="T16:U17 Z16:AA17 M16:O17">
    <cfRule type="expression" dxfId="124" priority="37">
      <formula>#REF!=0</formula>
    </cfRule>
  </conditionalFormatting>
  <conditionalFormatting sqref="T15:V15 Z15:AB15 I15:P15">
    <cfRule type="expression" dxfId="123" priority="49">
      <formula>#REF!=0</formula>
    </cfRule>
  </conditionalFormatting>
  <conditionalFormatting sqref="M7:AD11">
    <cfRule type="expression" dxfId="122" priority="34">
      <formula>#REF!=0</formula>
    </cfRule>
  </conditionalFormatting>
  <conditionalFormatting sqref="M19:AD20">
    <cfRule type="expression" dxfId="121" priority="38">
      <formula>#REF!=0</formula>
    </cfRule>
  </conditionalFormatting>
  <conditionalFormatting sqref="P16 V16 AB16">
    <cfRule type="expression" dxfId="120" priority="41">
      <formula>#REF!=0</formula>
    </cfRule>
  </conditionalFormatting>
  <conditionalFormatting sqref="P17:R17 V17:X17 AB17:AD17">
    <cfRule type="expression" dxfId="119" priority="48">
      <formula>#REF!=0</formula>
    </cfRule>
  </conditionalFormatting>
  <conditionalFormatting sqref="Q15:S17 W15:Y17 AC15:AD17">
    <cfRule type="expression" dxfId="118" priority="42">
      <formula>#REF!=0</formula>
    </cfRule>
  </conditionalFormatting>
  <conditionalFormatting sqref="Z7:AD7">
    <cfRule type="expression" dxfId="117" priority="319">
      <formula>#REF!=0</formula>
    </cfRule>
  </conditionalFormatting>
  <conditionalFormatting sqref="Z11:AD11">
    <cfRule type="expression" dxfId="116" priority="317">
      <formula>#REF!=0</formula>
    </cfRule>
  </conditionalFormatting>
  <conditionalFormatting sqref="AC19:AD19">
    <cfRule type="expression" dxfId="115" priority="50">
      <formula>#REF!=0</formula>
    </cfRule>
  </conditionalFormatting>
  <conditionalFormatting sqref="K23:AD23">
    <cfRule type="expression" dxfId="114" priority="23">
      <formula>#REF!=0</formula>
    </cfRule>
  </conditionalFormatting>
  <conditionalFormatting sqref="L16:L17">
    <cfRule type="expression" dxfId="113" priority="17">
      <formula>#REF!=0</formula>
    </cfRule>
  </conditionalFormatting>
  <conditionalFormatting sqref="L7:L11">
    <cfRule type="expression" dxfId="112" priority="16">
      <formula>#REF!=0</formula>
    </cfRule>
  </conditionalFormatting>
  <conditionalFormatting sqref="L19:L20">
    <cfRule type="expression" dxfId="111" priority="18">
      <formula>#REF!=0</formula>
    </cfRule>
  </conditionalFormatting>
  <conditionalFormatting sqref="K16:K17">
    <cfRule type="expression" dxfId="110" priority="10">
      <formula>#REF!=0</formula>
    </cfRule>
  </conditionalFormatting>
  <conditionalFormatting sqref="K7:K11">
    <cfRule type="expression" dxfId="109" priority="9">
      <formula>#REF!=0</formula>
    </cfRule>
  </conditionalFormatting>
  <conditionalFormatting sqref="K19:K20">
    <cfRule type="expression" dxfId="108" priority="11">
      <formula>#REF!=0</formula>
    </cfRule>
  </conditionalFormatting>
  <conditionalFormatting sqref="I8:I9">
    <cfRule type="expression" dxfId="107" priority="5">
      <formula>L8=0</formula>
    </cfRule>
  </conditionalFormatting>
  <conditionalFormatting sqref="I16:I17">
    <cfRule type="expression" dxfId="106" priority="6">
      <formula>#REF!=0</formula>
    </cfRule>
  </conditionalFormatting>
  <conditionalFormatting sqref="I7:I11">
    <cfRule type="expression" dxfId="105" priority="4">
      <formula>#REF!=0</formula>
    </cfRule>
  </conditionalFormatting>
  <conditionalFormatting sqref="I19:I20">
    <cfRule type="expression" dxfId="104" priority="7">
      <formula>#REF!=0</formula>
    </cfRule>
  </conditionalFormatting>
  <conditionalFormatting sqref="J16:J17">
    <cfRule type="expression" dxfId="103" priority="2">
      <formula>#REF!=0</formula>
    </cfRule>
  </conditionalFormatting>
  <conditionalFormatting sqref="J7:J11">
    <cfRule type="expression" dxfId="102" priority="1">
      <formula>#REF!=0</formula>
    </cfRule>
  </conditionalFormatting>
  <conditionalFormatting sqref="J19:J20">
    <cfRule type="expression" dxfId="101" priority="3">
      <formula>#REF!=0</formula>
    </cfRule>
  </conditionalFormatting>
  <pageMargins left="0.7" right="0.7" top="0.75" bottom="0.75" header="0.3" footer="0.3"/>
  <pageSetup paperSize="9" orientation="portrait" r:id="rId1"/>
  <ignoredErrors>
    <ignoredError sqref="C8:G9" formulaRange="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A6D36-6C3B-4BC7-9BE6-FC53CF39C6C2}">
  <sheetPr>
    <tabColor theme="5"/>
    <outlinePr summaryRight="0"/>
  </sheetPr>
  <dimension ref="A1:AK28"/>
  <sheetViews>
    <sheetView showGridLines="0" zoomScaleNormal="100" workbookViewId="0"/>
  </sheetViews>
  <sheetFormatPr defaultColWidth="9.44140625" defaultRowHeight="13.2"/>
  <cols>
    <col min="1" max="1" width="45.5546875" style="4" customWidth="1"/>
    <col min="2" max="2" width="13.33203125" style="671" customWidth="1"/>
    <col min="3" max="30" width="13.33203125" style="4" customWidth="1"/>
    <col min="31" max="45" width="9.5546875" style="4" customWidth="1"/>
    <col min="46" max="16384" width="9.44140625" style="4"/>
  </cols>
  <sheetData>
    <row r="1" spans="1:37" ht="39.75" customHeight="1">
      <c r="A1" s="3" t="s">
        <v>11</v>
      </c>
      <c r="B1" s="668"/>
      <c r="C1" s="668"/>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row>
    <row r="2" spans="1:37" ht="39.75" customHeight="1" thickBot="1">
      <c r="A2" s="1005" t="s">
        <v>712</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668"/>
      <c r="AF2" s="668"/>
      <c r="AG2" s="668"/>
      <c r="AH2" s="9"/>
      <c r="AI2" s="9"/>
      <c r="AJ2" s="9"/>
      <c r="AK2" s="9"/>
    </row>
    <row r="3" spans="1:37">
      <c r="A3" s="668"/>
      <c r="B3" s="668"/>
      <c r="C3" s="668"/>
      <c r="D3" s="668"/>
      <c r="E3" s="668"/>
      <c r="F3" s="668"/>
      <c r="G3" s="152"/>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row>
    <row r="4" spans="1:37" s="149" customFormat="1">
      <c r="A4" s="626" t="s">
        <v>592</v>
      </c>
      <c r="G4" s="152"/>
      <c r="AE4" s="668"/>
      <c r="AF4" s="668"/>
      <c r="AG4" s="668"/>
    </row>
    <row r="5" spans="1:37" s="150" customFormat="1" ht="18.75" customHeight="1">
      <c r="A5" s="358"/>
      <c r="B5" s="257" t="s">
        <v>475</v>
      </c>
      <c r="C5" s="257" t="s">
        <v>476</v>
      </c>
      <c r="D5" s="257" t="s">
        <v>477</v>
      </c>
      <c r="E5" s="257" t="s">
        <v>478</v>
      </c>
      <c r="F5" s="257" t="s">
        <v>479</v>
      </c>
      <c r="G5" s="257" t="s">
        <v>480</v>
      </c>
      <c r="H5" s="27"/>
      <c r="I5" s="257" t="s">
        <v>455</v>
      </c>
      <c r="J5" s="257" t="s">
        <v>159</v>
      </c>
      <c r="K5" s="257" t="s">
        <v>160</v>
      </c>
      <c r="L5" s="257" t="s">
        <v>161</v>
      </c>
      <c r="M5" s="257" t="s">
        <v>162</v>
      </c>
      <c r="N5" s="257" t="s">
        <v>163</v>
      </c>
      <c r="O5" s="257" t="s">
        <v>164</v>
      </c>
      <c r="P5" s="257" t="s">
        <v>165</v>
      </c>
      <c r="Q5" s="257" t="s">
        <v>166</v>
      </c>
      <c r="R5" s="257" t="s">
        <v>167</v>
      </c>
      <c r="S5" s="257" t="s">
        <v>168</v>
      </c>
      <c r="T5" s="257" t="s">
        <v>169</v>
      </c>
      <c r="U5" s="257" t="s">
        <v>170</v>
      </c>
      <c r="V5" s="257" t="s">
        <v>451</v>
      </c>
      <c r="W5" s="257" t="s">
        <v>481</v>
      </c>
      <c r="X5" s="257" t="s">
        <v>449</v>
      </c>
      <c r="Y5" s="257" t="s">
        <v>482</v>
      </c>
      <c r="Z5" s="257" t="s">
        <v>483</v>
      </c>
      <c r="AA5" s="257" t="s">
        <v>484</v>
      </c>
      <c r="AB5" s="257" t="s">
        <v>485</v>
      </c>
      <c r="AC5" s="257" t="s">
        <v>486</v>
      </c>
      <c r="AD5" s="257" t="s">
        <v>487</v>
      </c>
      <c r="AE5" s="668"/>
      <c r="AF5" s="668"/>
      <c r="AG5" s="668"/>
    </row>
    <row r="6" spans="1:37" s="150" customFormat="1" ht="15" customHeight="1">
      <c r="A6" s="418" t="s">
        <v>506</v>
      </c>
      <c r="B6" s="774"/>
      <c r="C6" s="775"/>
      <c r="D6" s="419"/>
      <c r="E6" s="419"/>
      <c r="F6" s="419"/>
      <c r="G6" s="419"/>
      <c r="H6" s="25"/>
      <c r="I6" s="431"/>
      <c r="J6" s="523"/>
      <c r="K6" s="523"/>
      <c r="L6" s="523"/>
      <c r="M6" s="362"/>
      <c r="N6" s="362"/>
      <c r="O6" s="362"/>
      <c r="P6" s="362"/>
      <c r="Q6" s="362"/>
      <c r="R6" s="362"/>
      <c r="S6" s="362"/>
      <c r="T6" s="362"/>
      <c r="U6" s="362"/>
      <c r="V6" s="362"/>
      <c r="W6" s="362"/>
      <c r="X6" s="362"/>
      <c r="Y6" s="362"/>
      <c r="Z6" s="362"/>
      <c r="AA6" s="362"/>
      <c r="AB6" s="362"/>
      <c r="AC6" s="362"/>
      <c r="AD6" s="362"/>
      <c r="AE6" s="668"/>
      <c r="AF6" s="668"/>
      <c r="AG6" s="668"/>
    </row>
    <row r="7" spans="1:37" s="149" customFormat="1">
      <c r="A7" s="420" t="s">
        <v>448</v>
      </c>
      <c r="B7" s="776">
        <f>SUM(I7:J7)</f>
        <v>88.389768750000002</v>
      </c>
      <c r="C7" s="777">
        <f>SUM(K7:N7)</f>
        <v>162.06819000000002</v>
      </c>
      <c r="D7" s="421">
        <f>SUM(O7:R7)</f>
        <v>161.07599999999999</v>
      </c>
      <c r="E7" s="421">
        <f>SUM(S7:V7)</f>
        <v>160.19800000000001</v>
      </c>
      <c r="F7" s="421">
        <f>SUM(W7:Z7)</f>
        <v>78.662999999999997</v>
      </c>
      <c r="G7" s="421">
        <v>0</v>
      </c>
      <c r="H7" s="28"/>
      <c r="I7" s="379">
        <v>44.403730750000001</v>
      </c>
      <c r="J7" s="522">
        <v>43.986038000000001</v>
      </c>
      <c r="K7" s="522">
        <v>41.64819</v>
      </c>
      <c r="L7" s="522">
        <v>38.438000000000002</v>
      </c>
      <c r="M7" s="361">
        <v>38.658000000000001</v>
      </c>
      <c r="N7" s="361">
        <v>43.323999999999998</v>
      </c>
      <c r="O7" s="361">
        <v>40.196000000000005</v>
      </c>
      <c r="P7" s="361">
        <v>46.317</v>
      </c>
      <c r="Q7" s="361">
        <v>33.54</v>
      </c>
      <c r="R7" s="361">
        <v>41.022999999999996</v>
      </c>
      <c r="S7" s="361">
        <v>50.2</v>
      </c>
      <c r="T7" s="361">
        <v>33.281999999999996</v>
      </c>
      <c r="U7" s="361">
        <v>35.270000000000003</v>
      </c>
      <c r="V7" s="361">
        <v>41.445999999999998</v>
      </c>
      <c r="W7" s="361">
        <v>42.778999999999996</v>
      </c>
      <c r="X7" s="522">
        <v>30.151</v>
      </c>
      <c r="Y7" s="361">
        <v>5.7330000000000005</v>
      </c>
      <c r="Z7" s="361"/>
      <c r="AA7" s="361"/>
      <c r="AB7" s="361"/>
      <c r="AC7" s="361"/>
      <c r="AD7" s="361"/>
      <c r="AE7" s="668"/>
      <c r="AF7" s="668"/>
      <c r="AG7" s="668"/>
    </row>
    <row r="8" spans="1:37" s="149" customFormat="1">
      <c r="A8" s="420" t="s">
        <v>450</v>
      </c>
      <c r="B8" s="776">
        <f>SUM(I8:J8)</f>
        <v>59.77223704</v>
      </c>
      <c r="C8" s="777">
        <f>SUM(K8:N8)</f>
        <v>122.59565999999998</v>
      </c>
      <c r="D8" s="421">
        <f>SUM(O8:R8)</f>
        <v>100.137</v>
      </c>
      <c r="E8" s="421">
        <f>SUM(S8:V8)</f>
        <v>81.366</v>
      </c>
      <c r="F8" s="421">
        <f>SUM(W8:Z8)</f>
        <v>0</v>
      </c>
      <c r="G8" s="421">
        <v>0</v>
      </c>
      <c r="H8" s="24"/>
      <c r="I8" s="379">
        <v>32.217577040000002</v>
      </c>
      <c r="J8" s="522">
        <v>27.554659999999998</v>
      </c>
      <c r="K8" s="522">
        <v>42.809660000000001</v>
      </c>
      <c r="L8" s="522">
        <v>25.055999999999997</v>
      </c>
      <c r="M8" s="361">
        <v>26.523</v>
      </c>
      <c r="N8" s="361">
        <v>28.207000000000001</v>
      </c>
      <c r="O8" s="361">
        <v>27.085000000000001</v>
      </c>
      <c r="P8" s="361">
        <v>18.847999999999999</v>
      </c>
      <c r="Q8" s="361">
        <v>21.073999999999998</v>
      </c>
      <c r="R8" s="361">
        <v>33.130000000000003</v>
      </c>
      <c r="S8" s="361">
        <v>31.496999999999996</v>
      </c>
      <c r="T8" s="361">
        <v>12.181000000000001</v>
      </c>
      <c r="U8" s="361">
        <v>30.940999999999999</v>
      </c>
      <c r="V8" s="361">
        <v>6.7470000000000008</v>
      </c>
      <c r="W8" s="361"/>
      <c r="X8" s="361"/>
      <c r="Y8" s="361"/>
      <c r="Z8" s="361"/>
      <c r="AA8" s="361"/>
      <c r="AB8" s="361"/>
      <c r="AC8" s="361"/>
      <c r="AD8" s="361"/>
      <c r="AE8" s="668"/>
      <c r="AF8" s="668"/>
      <c r="AG8" s="668"/>
    </row>
    <row r="9" spans="1:37" s="149" customFormat="1">
      <c r="A9" s="690" t="s">
        <v>507</v>
      </c>
      <c r="B9" s="776">
        <f>SUM(I9:J9)</f>
        <v>100.91967296</v>
      </c>
      <c r="C9" s="777">
        <f>SUM(K9:N9)</f>
        <v>0</v>
      </c>
      <c r="D9" s="777">
        <f>SUM(O9:R9)</f>
        <v>0</v>
      </c>
      <c r="E9" s="777">
        <f>SUM(S9:V9)</f>
        <v>0</v>
      </c>
      <c r="F9" s="777">
        <f>SUM(W9:Z9)</f>
        <v>0</v>
      </c>
      <c r="G9" s="777">
        <v>0</v>
      </c>
      <c r="H9" s="24"/>
      <c r="I9" s="379">
        <v>59.857902959999997</v>
      </c>
      <c r="J9" s="691">
        <v>41.061770000000003</v>
      </c>
      <c r="K9" s="691"/>
      <c r="L9" s="691"/>
      <c r="M9" s="372"/>
      <c r="N9" s="372"/>
      <c r="O9" s="372"/>
      <c r="P9" s="372"/>
      <c r="Q9" s="372"/>
      <c r="R9" s="372"/>
      <c r="S9" s="372"/>
      <c r="T9" s="372"/>
      <c r="U9" s="372"/>
      <c r="V9" s="372"/>
      <c r="W9" s="372"/>
      <c r="X9" s="372"/>
      <c r="Y9" s="372"/>
      <c r="Z9" s="372"/>
      <c r="AA9" s="372"/>
      <c r="AB9" s="372"/>
      <c r="AC9" s="372"/>
      <c r="AD9" s="372"/>
      <c r="AE9" s="668"/>
      <c r="AF9" s="668"/>
      <c r="AG9" s="668"/>
    </row>
    <row r="10" spans="1:37" s="189" customFormat="1" ht="13.8" thickBot="1">
      <c r="A10" s="428" t="s">
        <v>221</v>
      </c>
      <c r="B10" s="778">
        <f>SUM(B7:B9)</f>
        <v>249.08167874999998</v>
      </c>
      <c r="C10" s="779">
        <f>SUM(C7:C8)</f>
        <v>284.66385000000002</v>
      </c>
      <c r="D10" s="779">
        <f>SUM(D7:D8)</f>
        <v>261.21299999999997</v>
      </c>
      <c r="E10" s="779">
        <f>SUM(E7:E8)</f>
        <v>241.56400000000002</v>
      </c>
      <c r="F10" s="779">
        <f>SUM(F7:F8)</f>
        <v>78.662999999999997</v>
      </c>
      <c r="G10" s="779">
        <v>0</v>
      </c>
      <c r="H10" s="780"/>
      <c r="I10" s="781">
        <f>SUM(I7:I9)</f>
        <v>136.47921074999999</v>
      </c>
      <c r="J10" s="561">
        <f>SUM(J7:J9)</f>
        <v>112.60246799999999</v>
      </c>
      <c r="K10" s="561">
        <f t="shared" ref="K10:N10" si="0">SUM(K7:K8)</f>
        <v>84.457850000000008</v>
      </c>
      <c r="L10" s="561">
        <f t="shared" si="0"/>
        <v>63.494</v>
      </c>
      <c r="M10" s="561">
        <f t="shared" si="0"/>
        <v>65.180999999999997</v>
      </c>
      <c r="N10" s="561">
        <f t="shared" si="0"/>
        <v>71.531000000000006</v>
      </c>
      <c r="O10" s="561">
        <f t="shared" ref="O10:Y10" si="1">SUM(O7:O8)</f>
        <v>67.281000000000006</v>
      </c>
      <c r="P10" s="561">
        <f t="shared" si="1"/>
        <v>65.164999999999992</v>
      </c>
      <c r="Q10" s="561">
        <f t="shared" si="1"/>
        <v>54.613999999999997</v>
      </c>
      <c r="R10" s="561">
        <f t="shared" si="1"/>
        <v>74.152999999999992</v>
      </c>
      <c r="S10" s="561">
        <f t="shared" si="1"/>
        <v>81.697000000000003</v>
      </c>
      <c r="T10" s="561">
        <f t="shared" si="1"/>
        <v>45.462999999999994</v>
      </c>
      <c r="U10" s="561">
        <f t="shared" si="1"/>
        <v>66.210999999999999</v>
      </c>
      <c r="V10" s="561">
        <f t="shared" si="1"/>
        <v>48.192999999999998</v>
      </c>
      <c r="W10" s="561">
        <f t="shared" si="1"/>
        <v>42.778999999999996</v>
      </c>
      <c r="X10" s="561">
        <f t="shared" si="1"/>
        <v>30.151</v>
      </c>
      <c r="Y10" s="561">
        <f t="shared" si="1"/>
        <v>5.7330000000000005</v>
      </c>
      <c r="Z10" s="561"/>
      <c r="AA10" s="561"/>
      <c r="AB10" s="561"/>
      <c r="AC10" s="561"/>
      <c r="AD10" s="561"/>
      <c r="AE10" s="156"/>
      <c r="AF10" s="156"/>
      <c r="AG10" s="156"/>
    </row>
    <row r="11" spans="1:37" s="150" customFormat="1" ht="15" customHeight="1">
      <c r="A11" s="418" t="s">
        <v>508</v>
      </c>
      <c r="B11" s="782"/>
      <c r="C11" s="783"/>
      <c r="D11" s="422"/>
      <c r="E11" s="419"/>
      <c r="F11" s="419"/>
      <c r="G11" s="419"/>
      <c r="H11" s="25"/>
      <c r="I11" s="431"/>
      <c r="J11" s="523"/>
      <c r="K11" s="523"/>
      <c r="L11" s="523"/>
      <c r="M11" s="362"/>
      <c r="N11" s="362"/>
      <c r="O11" s="362"/>
      <c r="P11" s="362"/>
      <c r="Q11" s="362"/>
      <c r="R11" s="362"/>
      <c r="S11" s="362"/>
      <c r="T11" s="362"/>
      <c r="U11" s="362"/>
      <c r="V11" s="362"/>
      <c r="W11" s="362"/>
      <c r="X11" s="362"/>
      <c r="Y11" s="362"/>
      <c r="Z11" s="362"/>
      <c r="AA11" s="362"/>
      <c r="AB11" s="362"/>
      <c r="AC11" s="362"/>
      <c r="AD11" s="362"/>
      <c r="AE11" s="151"/>
      <c r="AF11" s="151"/>
      <c r="AG11" s="151"/>
    </row>
    <row r="12" spans="1:37">
      <c r="A12" s="420" t="s">
        <v>452</v>
      </c>
      <c r="B12" s="776">
        <f t="shared" ref="B12:B15" si="2">SUM(I12:J12)</f>
        <v>51.519999999999996</v>
      </c>
      <c r="C12" s="777">
        <f t="shared" ref="C12:C15" si="3">SUM(K12:N12)</f>
        <v>91.508091378383369</v>
      </c>
      <c r="D12" s="421">
        <f t="shared" ref="D12:D15" si="4">SUM(O12:R12)</f>
        <v>107.48701345393428</v>
      </c>
      <c r="E12" s="421">
        <f t="shared" ref="E12:E13" si="5">SUM(S12:V12)</f>
        <v>73.230464699999999</v>
      </c>
      <c r="F12" s="421">
        <f>SUM(W12:Z12)</f>
        <v>78.018735399999997</v>
      </c>
      <c r="G12" s="421">
        <v>85.535191899999901</v>
      </c>
      <c r="H12" s="28"/>
      <c r="I12" s="379">
        <v>11.071</v>
      </c>
      <c r="J12" s="522">
        <v>40.448999999999998</v>
      </c>
      <c r="K12" s="522">
        <v>29.626000000000001</v>
      </c>
      <c r="L12" s="522">
        <v>8.6769999999999996</v>
      </c>
      <c r="M12" s="361">
        <v>11.746061378383372</v>
      </c>
      <c r="N12" s="361">
        <v>41.459030000000006</v>
      </c>
      <c r="O12" s="361">
        <v>24.109877000000001</v>
      </c>
      <c r="P12" s="361">
        <v>9.3725449999999988</v>
      </c>
      <c r="Q12" s="361">
        <v>23.780166837045616</v>
      </c>
      <c r="R12" s="361">
        <v>50.224424616888662</v>
      </c>
      <c r="S12" s="361">
        <v>24.242516999999999</v>
      </c>
      <c r="T12" s="361">
        <v>0.6607847</v>
      </c>
      <c r="U12" s="361">
        <v>9.6219999999999999</v>
      </c>
      <c r="V12" s="361">
        <f>38705.163/1000</f>
        <v>38.705162999999999</v>
      </c>
      <c r="W12" s="361">
        <f>19007.034/1000</f>
        <v>19.007034000000001</v>
      </c>
      <c r="X12" s="361">
        <v>0</v>
      </c>
      <c r="Y12" s="361">
        <f>17120.9484/1000</f>
        <v>17.1209484</v>
      </c>
      <c r="Z12" s="361">
        <f>41890.753/1000</f>
        <v>41.890752999999997</v>
      </c>
      <c r="AA12" s="361">
        <f>22287.695/1000</f>
        <v>22.287694999999999</v>
      </c>
      <c r="AB12" s="361">
        <f>327.2719/1000</f>
        <v>0.3272719</v>
      </c>
      <c r="AC12" s="361">
        <f>12677.5253/1000</f>
        <v>12.677525299999999</v>
      </c>
      <c r="AD12" s="361">
        <f>50242.6996999999/1000</f>
        <v>50.242699699999903</v>
      </c>
      <c r="AE12" s="668"/>
      <c r="AF12" s="668"/>
      <c r="AG12" s="668"/>
      <c r="AH12" s="668"/>
      <c r="AI12" s="668"/>
      <c r="AJ12" s="668"/>
      <c r="AK12" s="668"/>
    </row>
    <row r="13" spans="1:37">
      <c r="A13" s="420" t="s">
        <v>448</v>
      </c>
      <c r="B13" s="776">
        <f t="shared" si="2"/>
        <v>223.28790000000001</v>
      </c>
      <c r="C13" s="777">
        <f t="shared" si="3"/>
        <v>391.96100000000001</v>
      </c>
      <c r="D13" s="421">
        <f>SUM(O13:R13)</f>
        <v>415.89390000000003</v>
      </c>
      <c r="E13" s="421">
        <f t="shared" si="5"/>
        <v>427.04203935999999</v>
      </c>
      <c r="F13" s="421">
        <f>SUM(W13:Z13)</f>
        <v>229.36959895770002</v>
      </c>
      <c r="G13" s="421">
        <v>0</v>
      </c>
      <c r="H13" s="28"/>
      <c r="I13" s="379">
        <v>96.937600000000003</v>
      </c>
      <c r="J13" s="522">
        <v>126.3503</v>
      </c>
      <c r="K13" s="522">
        <v>111.7794</v>
      </c>
      <c r="L13" s="522">
        <v>67.523499999999999</v>
      </c>
      <c r="M13" s="361">
        <v>95.737800000000007</v>
      </c>
      <c r="N13" s="361">
        <v>116.92029999999998</v>
      </c>
      <c r="O13" s="361">
        <v>115.15679999999999</v>
      </c>
      <c r="P13" s="361">
        <v>84.348600000000005</v>
      </c>
      <c r="Q13" s="361">
        <v>84.008300000000006</v>
      </c>
      <c r="R13" s="361">
        <v>132.3802</v>
      </c>
      <c r="S13" s="361">
        <v>141.81479999999999</v>
      </c>
      <c r="T13" s="361">
        <v>54.54</v>
      </c>
      <c r="U13" s="361">
        <v>92.153999999999996</v>
      </c>
      <c r="V13" s="361">
        <f>138533.23936/1000</f>
        <v>138.53323936000001</v>
      </c>
      <c r="W13" s="361">
        <f>108853.9989577/1000</f>
        <v>108.8539989577</v>
      </c>
      <c r="X13" s="361">
        <f>28164.2/1000</f>
        <v>28.164200000000001</v>
      </c>
      <c r="Y13" s="361">
        <f>72995.2/1000</f>
        <v>72.995199999999997</v>
      </c>
      <c r="Z13" s="361">
        <f>19356.2/1000</f>
        <v>19.356200000000001</v>
      </c>
      <c r="AA13" s="361"/>
      <c r="AB13" s="361"/>
      <c r="AC13" s="361"/>
      <c r="AD13" s="361"/>
      <c r="AE13" s="668"/>
      <c r="AF13" s="668"/>
      <c r="AG13" s="668"/>
      <c r="AH13" s="668"/>
      <c r="AI13" s="668"/>
      <c r="AJ13" s="668"/>
      <c r="AK13" s="668"/>
    </row>
    <row r="14" spans="1:37">
      <c r="A14" s="420" t="s">
        <v>450</v>
      </c>
      <c r="B14" s="776">
        <f t="shared" si="2"/>
        <v>271.01723800000002</v>
      </c>
      <c r="C14" s="777"/>
      <c r="D14" s="421"/>
      <c r="E14" s="421"/>
      <c r="F14" s="421"/>
      <c r="G14" s="421"/>
      <c r="H14" s="28"/>
      <c r="I14" s="379">
        <v>83.742418000000001</v>
      </c>
      <c r="J14" s="522">
        <v>187.27482000000001</v>
      </c>
      <c r="K14" s="522">
        <v>257.04050999999998</v>
      </c>
      <c r="L14" s="522">
        <v>119.64815</v>
      </c>
      <c r="M14" s="361">
        <v>92.200924999999984</v>
      </c>
      <c r="N14" s="361">
        <v>119.09077500000001</v>
      </c>
      <c r="O14" s="361">
        <v>105.83663949999999</v>
      </c>
      <c r="P14" s="361">
        <v>63.700215</v>
      </c>
      <c r="Q14" s="361">
        <v>73.121600999999998</v>
      </c>
      <c r="R14" s="361">
        <v>121.10260599999999</v>
      </c>
      <c r="S14" s="361">
        <v>116.092803</v>
      </c>
      <c r="T14" s="361">
        <v>69.094999999999999</v>
      </c>
      <c r="U14" s="361">
        <v>109.85030799999998</v>
      </c>
      <c r="V14" s="361">
        <f>57508.6/1000</f>
        <v>57.508600000000001</v>
      </c>
      <c r="W14" s="361">
        <f>17278.7/1000</f>
        <v>17.278700000000001</v>
      </c>
      <c r="X14" s="361"/>
      <c r="Y14" s="361"/>
      <c r="Z14" s="361"/>
      <c r="AA14" s="361"/>
      <c r="AB14" s="361"/>
      <c r="AC14" s="361"/>
      <c r="AD14" s="361"/>
      <c r="AE14" s="668"/>
      <c r="AF14" s="668"/>
      <c r="AG14" s="668"/>
      <c r="AH14" s="668"/>
      <c r="AI14" s="668"/>
      <c r="AJ14" s="668"/>
      <c r="AK14" s="668"/>
    </row>
    <row r="15" spans="1:37" s="149" customFormat="1">
      <c r="A15" s="690" t="s">
        <v>507</v>
      </c>
      <c r="B15" s="776">
        <f t="shared" si="2"/>
        <v>285.57786199999998</v>
      </c>
      <c r="C15" s="777">
        <f t="shared" si="3"/>
        <v>0</v>
      </c>
      <c r="D15" s="421">
        <f t="shared" si="4"/>
        <v>0</v>
      </c>
      <c r="E15" s="421">
        <f>SUM(S15:V15)</f>
        <v>0</v>
      </c>
      <c r="F15" s="421">
        <f>SUM(W15:Z15)</f>
        <v>0</v>
      </c>
      <c r="G15" s="421">
        <v>0</v>
      </c>
      <c r="H15" s="696"/>
      <c r="I15" s="379">
        <v>175.074082</v>
      </c>
      <c r="J15" s="522">
        <v>110.50378000000001</v>
      </c>
      <c r="K15" s="522"/>
      <c r="L15" s="522"/>
      <c r="M15" s="361"/>
      <c r="N15" s="361"/>
      <c r="O15" s="361"/>
      <c r="P15" s="361"/>
      <c r="Q15" s="361"/>
      <c r="R15" s="361"/>
      <c r="S15" s="361"/>
      <c r="T15" s="361"/>
      <c r="U15" s="361"/>
      <c r="V15" s="361"/>
      <c r="W15" s="361"/>
      <c r="X15" s="361"/>
      <c r="Y15" s="361"/>
      <c r="Z15" s="361"/>
      <c r="AA15" s="361"/>
      <c r="AB15" s="361"/>
      <c r="AC15" s="361"/>
      <c r="AD15" s="361"/>
      <c r="AE15" s="148"/>
      <c r="AF15" s="148"/>
      <c r="AG15" s="148"/>
    </row>
    <row r="16" spans="1:37" s="189" customFormat="1" ht="13.8" thickBot="1">
      <c r="A16" s="428" t="s">
        <v>221</v>
      </c>
      <c r="B16" s="778">
        <f>+SUM(B12:B15)</f>
        <v>831.40300000000002</v>
      </c>
      <c r="C16" s="779">
        <f>SUM(C12:C15)</f>
        <v>483.46909137838338</v>
      </c>
      <c r="D16" s="429">
        <f>SUM(D12:D15)</f>
        <v>523.38091345393434</v>
      </c>
      <c r="E16" s="429">
        <f>SUM(E12:E15)</f>
        <v>500.27250405999996</v>
      </c>
      <c r="F16" s="429">
        <f>SUM(F12:F15)</f>
        <v>307.38833435770005</v>
      </c>
      <c r="G16" s="429">
        <v>85.535191899999901</v>
      </c>
      <c r="H16" s="25"/>
      <c r="I16" s="781">
        <f t="shared" ref="I16" si="6">SUM(I12:I15)</f>
        <v>366.82510000000002</v>
      </c>
      <c r="J16" s="561">
        <f t="shared" ref="J16:AD16" si="7">SUM(J12:J15)</f>
        <v>464.5779</v>
      </c>
      <c r="K16" s="561">
        <f t="shared" si="7"/>
        <v>398.44590999999997</v>
      </c>
      <c r="L16" s="561">
        <f t="shared" si="7"/>
        <v>195.84865000000002</v>
      </c>
      <c r="M16" s="430">
        <f t="shared" si="7"/>
        <v>199.68478637838336</v>
      </c>
      <c r="N16" s="430">
        <f t="shared" si="7"/>
        <v>277.47010499999999</v>
      </c>
      <c r="O16" s="430">
        <f t="shared" si="7"/>
        <v>245.10331649999998</v>
      </c>
      <c r="P16" s="430">
        <f t="shared" si="7"/>
        <v>157.42135999999999</v>
      </c>
      <c r="Q16" s="430">
        <f t="shared" si="7"/>
        <v>180.91006783704563</v>
      </c>
      <c r="R16" s="430">
        <f t="shared" si="7"/>
        <v>303.70723061688864</v>
      </c>
      <c r="S16" s="430">
        <f t="shared" si="7"/>
        <v>282.15012000000002</v>
      </c>
      <c r="T16" s="430">
        <f t="shared" si="7"/>
        <v>124.2957847</v>
      </c>
      <c r="U16" s="430">
        <f t="shared" si="7"/>
        <v>211.62630799999999</v>
      </c>
      <c r="V16" s="430">
        <f t="shared" si="7"/>
        <v>234.74700236000001</v>
      </c>
      <c r="W16" s="430">
        <f t="shared" si="7"/>
        <v>145.13973295770001</v>
      </c>
      <c r="X16" s="430">
        <f t="shared" si="7"/>
        <v>28.164200000000001</v>
      </c>
      <c r="Y16" s="430">
        <f t="shared" si="7"/>
        <v>90.1161484</v>
      </c>
      <c r="Z16" s="430">
        <f t="shared" si="7"/>
        <v>61.246952999999998</v>
      </c>
      <c r="AA16" s="430">
        <f t="shared" si="7"/>
        <v>22.287694999999999</v>
      </c>
      <c r="AB16" s="430">
        <f t="shared" si="7"/>
        <v>0.3272719</v>
      </c>
      <c r="AC16" s="430">
        <f t="shared" si="7"/>
        <v>12.677525299999999</v>
      </c>
      <c r="AD16" s="430">
        <f t="shared" si="7"/>
        <v>50.242699699999903</v>
      </c>
      <c r="AE16" s="156"/>
      <c r="AF16" s="156"/>
      <c r="AG16" s="156"/>
    </row>
    <row r="17" spans="1:37" s="150" customFormat="1" ht="15" customHeight="1">
      <c r="A17" s="425" t="s">
        <v>509</v>
      </c>
      <c r="B17" s="784"/>
      <c r="C17" s="785"/>
      <c r="D17" s="426"/>
      <c r="E17" s="427"/>
      <c r="F17" s="427"/>
      <c r="G17" s="427"/>
      <c r="H17" s="25"/>
      <c r="I17" s="786"/>
      <c r="J17" s="562"/>
      <c r="K17" s="562"/>
      <c r="L17" s="562"/>
      <c r="M17" s="376"/>
      <c r="N17" s="376"/>
      <c r="O17" s="376"/>
      <c r="P17" s="376"/>
      <c r="Q17" s="376"/>
      <c r="R17" s="376"/>
      <c r="S17" s="376"/>
      <c r="T17" s="376"/>
      <c r="U17" s="376"/>
      <c r="V17" s="376"/>
      <c r="W17" s="376"/>
      <c r="X17" s="376"/>
      <c r="Y17" s="376"/>
      <c r="Z17" s="376"/>
      <c r="AA17" s="376"/>
      <c r="AB17" s="376"/>
      <c r="AC17" s="376"/>
      <c r="AD17" s="376"/>
      <c r="AE17" s="151"/>
      <c r="AF17" s="151"/>
      <c r="AG17" s="151"/>
    </row>
    <row r="18" spans="1:37">
      <c r="A18" s="420" t="s">
        <v>448</v>
      </c>
      <c r="B18" s="776">
        <f>SUM(I18:J18)</f>
        <v>116.004019</v>
      </c>
      <c r="C18" s="777">
        <f t="shared" ref="C18:C19" si="8">SUM(K18:N18)</f>
        <v>222.48687100000001</v>
      </c>
      <c r="D18" s="421">
        <f>SUM(O18:R18)</f>
        <v>209.51471000000001</v>
      </c>
      <c r="E18" s="421">
        <f t="shared" ref="E18:E19" si="9">SUM(S18:V18)</f>
        <v>199.81297000000001</v>
      </c>
      <c r="F18" s="421">
        <f>SUM(W18:Z18)</f>
        <v>126.78500000000001</v>
      </c>
      <c r="G18" s="421">
        <v>0</v>
      </c>
      <c r="H18" s="726"/>
      <c r="I18" s="379">
        <v>54.651218999999998</v>
      </c>
      <c r="J18" s="522">
        <v>61.352800000000002</v>
      </c>
      <c r="K18" s="522">
        <v>60.949080000000002</v>
      </c>
      <c r="L18" s="522">
        <v>48.663600999999993</v>
      </c>
      <c r="M18" s="361">
        <v>49.8337</v>
      </c>
      <c r="N18" s="361">
        <v>63.040490000000005</v>
      </c>
      <c r="O18" s="361">
        <v>55.407050000000005</v>
      </c>
      <c r="P18" s="361">
        <v>58.212319999999998</v>
      </c>
      <c r="Q18" s="361">
        <v>43.146650000000001</v>
      </c>
      <c r="R18" s="361">
        <v>52.748690000000003</v>
      </c>
      <c r="S18" s="361">
        <v>58.470690000000005</v>
      </c>
      <c r="T18" s="361">
        <v>38.484970000000004</v>
      </c>
      <c r="U18" s="361">
        <v>48.398309999999995</v>
      </c>
      <c r="V18" s="361">
        <v>54.459000000000003</v>
      </c>
      <c r="W18" s="361">
        <v>50.268000000000001</v>
      </c>
      <c r="X18" s="361">
        <v>37.857999999999997</v>
      </c>
      <c r="Y18" s="361">
        <v>35.369999999999997</v>
      </c>
      <c r="Z18" s="361">
        <v>3.2890000000000001</v>
      </c>
      <c r="AA18" s="361"/>
      <c r="AB18" s="361"/>
      <c r="AC18" s="361"/>
      <c r="AD18" s="361"/>
      <c r="AE18" s="668"/>
      <c r="AF18" s="668"/>
      <c r="AG18" s="668"/>
      <c r="AH18" s="668"/>
      <c r="AI18" s="668"/>
      <c r="AJ18" s="668"/>
      <c r="AK18" s="668"/>
    </row>
    <row r="19" spans="1:37" s="470" customFormat="1">
      <c r="A19" s="1006" t="s">
        <v>450</v>
      </c>
      <c r="B19" s="776">
        <f>SUM(I19:J19)</f>
        <v>91.565239999999989</v>
      </c>
      <c r="C19" s="777">
        <f t="shared" si="8"/>
        <v>175.18074000000001</v>
      </c>
      <c r="D19" s="421">
        <f t="shared" ref="D19" si="10">SUM(O19:R19)</f>
        <v>159.57135</v>
      </c>
      <c r="E19" s="421">
        <f t="shared" si="9"/>
        <v>160.52537999999998</v>
      </c>
      <c r="F19" s="421">
        <f>SUM(W19:Z19)</f>
        <v>16.538</v>
      </c>
      <c r="G19" s="421">
        <v>0</v>
      </c>
      <c r="H19" s="726"/>
      <c r="I19" s="379">
        <v>43.760999999999996</v>
      </c>
      <c r="J19" s="522">
        <v>47.80424</v>
      </c>
      <c r="K19" s="522">
        <v>51.601520000000001</v>
      </c>
      <c r="L19" s="522">
        <v>35.54766</v>
      </c>
      <c r="M19" s="361">
        <v>36.121159999999996</v>
      </c>
      <c r="N19" s="361">
        <v>51.910399999999996</v>
      </c>
      <c r="O19" s="361">
        <v>45.711490000000005</v>
      </c>
      <c r="P19" s="361">
        <v>29.3081</v>
      </c>
      <c r="Q19" s="361">
        <v>29.644989999999996</v>
      </c>
      <c r="R19" s="361">
        <v>54.906770000000002</v>
      </c>
      <c r="S19" s="361">
        <v>50.461379999999998</v>
      </c>
      <c r="T19" s="361">
        <v>28.689</v>
      </c>
      <c r="U19" s="361">
        <v>48.018000000000001</v>
      </c>
      <c r="V19" s="361">
        <v>33.356999999999999</v>
      </c>
      <c r="W19" s="361">
        <v>16.538</v>
      </c>
      <c r="X19" s="361"/>
      <c r="Y19" s="361"/>
      <c r="Z19" s="361"/>
      <c r="AA19" s="361"/>
      <c r="AB19" s="361"/>
      <c r="AC19" s="361"/>
      <c r="AD19" s="361"/>
      <c r="AE19" s="668"/>
      <c r="AF19" s="668"/>
      <c r="AG19" s="668"/>
      <c r="AH19" s="668"/>
      <c r="AI19" s="668"/>
      <c r="AJ19" s="668"/>
      <c r="AK19" s="668"/>
    </row>
    <row r="20" spans="1:37" s="470" customFormat="1" ht="13.8" thickBot="1">
      <c r="A20" s="428" t="s">
        <v>221</v>
      </c>
      <c r="B20" s="778">
        <f>SUM(B18:B19)</f>
        <v>207.56925899999999</v>
      </c>
      <c r="C20" s="779">
        <f>SUM(C18:C19)</f>
        <v>397.66761100000002</v>
      </c>
      <c r="D20" s="429">
        <f>SUM(D18:D19)</f>
        <v>369.08605999999997</v>
      </c>
      <c r="E20" s="429">
        <f>SUM(E18:E19)</f>
        <v>360.33834999999999</v>
      </c>
      <c r="F20" s="429">
        <f>SUM(F18:F19)</f>
        <v>143.32300000000001</v>
      </c>
      <c r="G20" s="429">
        <v>0</v>
      </c>
      <c r="H20" s="726"/>
      <c r="I20" s="781">
        <f t="shared" ref="I20:J20" si="11">SUM(I18:I19)</f>
        <v>98.412218999999993</v>
      </c>
      <c r="J20" s="561">
        <f t="shared" si="11"/>
        <v>109.15703999999999</v>
      </c>
      <c r="K20" s="561">
        <f t="shared" ref="K20:N20" si="12">SUM(K18:K19)</f>
        <v>112.5506</v>
      </c>
      <c r="L20" s="561">
        <f t="shared" si="12"/>
        <v>84.211260999999993</v>
      </c>
      <c r="M20" s="430">
        <f t="shared" si="12"/>
        <v>85.954859999999996</v>
      </c>
      <c r="N20" s="430">
        <f t="shared" si="12"/>
        <v>114.95089</v>
      </c>
      <c r="O20" s="430">
        <f t="shared" ref="O20:Y20" si="13">SUM(O18:O19)</f>
        <v>101.11854000000001</v>
      </c>
      <c r="P20" s="430">
        <f t="shared" si="13"/>
        <v>87.520420000000001</v>
      </c>
      <c r="Q20" s="430">
        <f t="shared" si="13"/>
        <v>72.791640000000001</v>
      </c>
      <c r="R20" s="430">
        <f t="shared" si="13"/>
        <v>107.65546000000001</v>
      </c>
      <c r="S20" s="430">
        <f t="shared" si="13"/>
        <v>108.93207000000001</v>
      </c>
      <c r="T20" s="430">
        <f t="shared" si="13"/>
        <v>67.173969999999997</v>
      </c>
      <c r="U20" s="430">
        <f t="shared" si="13"/>
        <v>96.416309999999996</v>
      </c>
      <c r="V20" s="430">
        <f t="shared" si="13"/>
        <v>87.816000000000003</v>
      </c>
      <c r="W20" s="430">
        <f t="shared" si="13"/>
        <v>66.805999999999997</v>
      </c>
      <c r="X20" s="430">
        <f t="shared" si="13"/>
        <v>37.857999999999997</v>
      </c>
      <c r="Y20" s="430">
        <f t="shared" si="13"/>
        <v>35.369999999999997</v>
      </c>
      <c r="Z20" s="430">
        <f t="shared" ref="Z20" si="14">SUM(Z18:Z19)</f>
        <v>3.2890000000000001</v>
      </c>
      <c r="AA20" s="430"/>
      <c r="AB20" s="430"/>
      <c r="AC20" s="430"/>
      <c r="AD20" s="430"/>
      <c r="AE20" s="668"/>
      <c r="AF20" s="668"/>
      <c r="AG20" s="668"/>
      <c r="AH20" s="668"/>
      <c r="AI20" s="668"/>
      <c r="AJ20" s="668"/>
      <c r="AK20" s="668"/>
    </row>
    <row r="21" spans="1:37" s="150" customFormat="1" ht="15" customHeight="1">
      <c r="A21" s="425" t="s">
        <v>510</v>
      </c>
      <c r="B21" s="784"/>
      <c r="C21" s="785"/>
      <c r="D21" s="426"/>
      <c r="E21" s="427"/>
      <c r="F21" s="427"/>
      <c r="G21" s="427"/>
      <c r="H21" s="25"/>
      <c r="I21" s="786"/>
      <c r="J21" s="562"/>
      <c r="K21" s="562"/>
      <c r="L21" s="562"/>
      <c r="M21" s="376"/>
      <c r="N21" s="376"/>
      <c r="O21" s="376"/>
      <c r="P21" s="376"/>
      <c r="Q21" s="376"/>
      <c r="R21" s="376"/>
      <c r="S21" s="376"/>
      <c r="T21" s="376"/>
      <c r="U21" s="376"/>
      <c r="V21" s="376"/>
      <c r="W21" s="376"/>
      <c r="X21" s="376"/>
      <c r="Y21" s="376"/>
      <c r="Z21" s="376"/>
      <c r="AA21" s="376"/>
      <c r="AB21" s="376"/>
      <c r="AC21" s="376"/>
      <c r="AD21" s="376"/>
      <c r="AE21" s="151"/>
      <c r="AF21" s="151"/>
      <c r="AG21" s="151"/>
    </row>
    <row r="22" spans="1:37" s="470" customFormat="1" ht="15.6">
      <c r="A22" s="420" t="s">
        <v>511</v>
      </c>
      <c r="B22" s="776">
        <f>SUM(I22:J22)</f>
        <v>7.468</v>
      </c>
      <c r="C22" s="777">
        <f t="shared" ref="C22:C23" si="15">SUM(K22:N22)</f>
        <v>17.798999999999999</v>
      </c>
      <c r="D22" s="421">
        <f>SUM(O22:R22)</f>
        <v>24.96</v>
      </c>
      <c r="E22" s="421">
        <f>SUM(S22:V22)</f>
        <v>15.925000000000001</v>
      </c>
      <c r="F22" s="421">
        <f>SUM(W22:Z22)</f>
        <v>4.5629999999999997</v>
      </c>
      <c r="G22" s="421">
        <v>1.5584391428000002</v>
      </c>
      <c r="H22" s="24"/>
      <c r="I22" s="379">
        <v>3.4489999999999998</v>
      </c>
      <c r="J22" s="522">
        <v>4.0190000000000001</v>
      </c>
      <c r="K22" s="522">
        <v>3.7240000000000002</v>
      </c>
      <c r="L22" s="522">
        <v>4.4930000000000003</v>
      </c>
      <c r="M22" s="361">
        <v>4.9630000000000001</v>
      </c>
      <c r="N22" s="361">
        <v>4.6189999999999998</v>
      </c>
      <c r="O22" s="361">
        <v>4.83</v>
      </c>
      <c r="P22" s="361">
        <v>10.436999999999999</v>
      </c>
      <c r="Q22" s="361">
        <v>5.5840000000000005</v>
      </c>
      <c r="R22" s="361">
        <v>4.109</v>
      </c>
      <c r="S22" s="361">
        <v>4.4420000000000002</v>
      </c>
      <c r="T22" s="361">
        <v>5.4039999999999999</v>
      </c>
      <c r="U22" s="361">
        <v>3.4279999999999999</v>
      </c>
      <c r="V22" s="361">
        <v>2.6509999999999998</v>
      </c>
      <c r="W22" s="361">
        <v>2.169</v>
      </c>
      <c r="X22" s="361">
        <v>1.456</v>
      </c>
      <c r="Y22" s="361">
        <v>0.5</v>
      </c>
      <c r="Z22" s="361">
        <v>0.438</v>
      </c>
      <c r="AA22" s="361">
        <v>0.471929033</v>
      </c>
      <c r="AB22" s="361">
        <v>0.47957731980000001</v>
      </c>
      <c r="AC22" s="361">
        <v>0.35333942000000002</v>
      </c>
      <c r="AD22" s="361">
        <v>0.25359337000000004</v>
      </c>
      <c r="AE22" s="668"/>
      <c r="AF22" s="668"/>
      <c r="AG22" s="668"/>
      <c r="AH22" s="668"/>
      <c r="AI22" s="668"/>
      <c r="AJ22" s="668"/>
      <c r="AK22" s="668"/>
    </row>
    <row r="23" spans="1:37" s="470" customFormat="1">
      <c r="A23" s="420" t="s">
        <v>512</v>
      </c>
      <c r="B23" s="776">
        <f>SUM(I23:J23)</f>
        <v>24.441000000000003</v>
      </c>
      <c r="C23" s="777">
        <f t="shared" si="15"/>
        <v>24.113000000000003</v>
      </c>
      <c r="D23" s="421">
        <f t="shared" ref="D23" si="16">SUM(O23:R23)</f>
        <v>18.697000000000003</v>
      </c>
      <c r="E23" s="421">
        <f t="shared" ref="E23" si="17">SUM(S23:V23)</f>
        <v>10.247999999999999</v>
      </c>
      <c r="F23" s="421">
        <f>SUM(W23:Z23)</f>
        <v>3.2149999999999999</v>
      </c>
      <c r="G23" s="421">
        <v>1.2155361500000001</v>
      </c>
      <c r="H23" s="24"/>
      <c r="I23" s="379">
        <v>10.045</v>
      </c>
      <c r="J23" s="522">
        <v>14.396000000000001</v>
      </c>
      <c r="K23" s="522">
        <v>10.271000000000001</v>
      </c>
      <c r="L23" s="522">
        <v>6.7389999999999999</v>
      </c>
      <c r="M23" s="361">
        <v>3.7879999999999998</v>
      </c>
      <c r="N23" s="361">
        <v>3.3149999999999999</v>
      </c>
      <c r="O23" s="361">
        <v>4.7382499999999999</v>
      </c>
      <c r="P23" s="361">
        <v>8.06325</v>
      </c>
      <c r="Q23" s="361">
        <v>3.3552499999999998</v>
      </c>
      <c r="R23" s="361">
        <v>2.5402500000000003</v>
      </c>
      <c r="S23" s="361">
        <v>5.1059999999999999</v>
      </c>
      <c r="T23" s="361">
        <v>2.1230000000000002</v>
      </c>
      <c r="U23" s="361">
        <v>1.8580000000000001</v>
      </c>
      <c r="V23" s="361">
        <v>1.161</v>
      </c>
      <c r="W23" s="361">
        <v>1.155</v>
      </c>
      <c r="X23" s="361">
        <v>0.91800000000000004</v>
      </c>
      <c r="Y23" s="361">
        <v>0.61599999999999999</v>
      </c>
      <c r="Z23" s="361">
        <v>0.52600000000000002</v>
      </c>
      <c r="AA23" s="361">
        <v>0.52600000000000002</v>
      </c>
      <c r="AB23" s="361">
        <v>0.24159</v>
      </c>
      <c r="AC23" s="361">
        <v>0.18094615</v>
      </c>
      <c r="AD23" s="361">
        <v>0.26700000000000002</v>
      </c>
      <c r="AE23" s="668"/>
      <c r="AF23" s="668"/>
      <c r="AG23" s="668"/>
      <c r="AH23" s="668"/>
      <c r="AI23" s="668"/>
      <c r="AJ23" s="668"/>
      <c r="AK23" s="668"/>
    </row>
    <row r="24" spans="1:37" s="671" customFormat="1" ht="13.8" thickBot="1">
      <c r="A24" s="428" t="s">
        <v>221</v>
      </c>
      <c r="B24" s="778">
        <f>SUM(B22:B23)</f>
        <v>31.909000000000002</v>
      </c>
      <c r="C24" s="779">
        <f>SUM(C22:C23)</f>
        <v>41.912000000000006</v>
      </c>
      <c r="D24" s="779">
        <f>SUM(D22:D23)</f>
        <v>43.657000000000004</v>
      </c>
      <c r="E24" s="779">
        <f>SUM(E22:E23)</f>
        <v>26.173000000000002</v>
      </c>
      <c r="F24" s="779">
        <f>SUM(F22:F23)</f>
        <v>7.7779999999999996</v>
      </c>
      <c r="G24" s="779">
        <v>2.7739752928000003</v>
      </c>
      <c r="H24" s="726"/>
      <c r="I24" s="781">
        <f t="shared" ref="I24:J24" si="18">SUM(I22:I23)</f>
        <v>13.494</v>
      </c>
      <c r="J24" s="430">
        <f t="shared" si="18"/>
        <v>18.414999999999999</v>
      </c>
      <c r="K24" s="430">
        <f t="shared" ref="K24:N24" si="19">SUM(K22:K23)</f>
        <v>13.995000000000001</v>
      </c>
      <c r="L24" s="430">
        <f t="shared" si="19"/>
        <v>11.231999999999999</v>
      </c>
      <c r="M24" s="430">
        <f t="shared" si="19"/>
        <v>8.7509999999999994</v>
      </c>
      <c r="N24" s="430">
        <f t="shared" si="19"/>
        <v>7.9339999999999993</v>
      </c>
      <c r="O24" s="430">
        <f t="shared" ref="O24:T24" si="20">SUM(O22:O23)</f>
        <v>9.568249999999999</v>
      </c>
      <c r="P24" s="430">
        <f t="shared" si="20"/>
        <v>18.500250000000001</v>
      </c>
      <c r="Q24" s="430">
        <f t="shared" si="20"/>
        <v>8.9392500000000013</v>
      </c>
      <c r="R24" s="430">
        <f t="shared" si="20"/>
        <v>6.6492500000000003</v>
      </c>
      <c r="S24" s="430">
        <f t="shared" si="20"/>
        <v>9.548</v>
      </c>
      <c r="T24" s="430">
        <f t="shared" si="20"/>
        <v>7.5270000000000001</v>
      </c>
      <c r="U24" s="430">
        <f t="shared" ref="U24:AD24" si="21">SUM(U22:U23)</f>
        <v>5.2859999999999996</v>
      </c>
      <c r="V24" s="430">
        <f t="shared" si="21"/>
        <v>3.8119999999999998</v>
      </c>
      <c r="W24" s="430">
        <f t="shared" si="21"/>
        <v>3.3239999999999998</v>
      </c>
      <c r="X24" s="430">
        <f t="shared" si="21"/>
        <v>2.3740000000000001</v>
      </c>
      <c r="Y24" s="430">
        <f t="shared" si="21"/>
        <v>1.1160000000000001</v>
      </c>
      <c r="Z24" s="430">
        <f t="shared" si="21"/>
        <v>0.96399999999999997</v>
      </c>
      <c r="AA24" s="430">
        <f t="shared" si="21"/>
        <v>0.99792903300000002</v>
      </c>
      <c r="AB24" s="430">
        <f t="shared" si="21"/>
        <v>0.72116731980000004</v>
      </c>
      <c r="AC24" s="430">
        <f t="shared" si="21"/>
        <v>0.53428556999999999</v>
      </c>
      <c r="AD24" s="430">
        <f t="shared" si="21"/>
        <v>0.52059337000000006</v>
      </c>
      <c r="AE24" s="668"/>
      <c r="AF24" s="668"/>
      <c r="AG24" s="668"/>
      <c r="AH24" s="668"/>
      <c r="AI24" s="668"/>
      <c r="AJ24" s="668"/>
      <c r="AK24" s="668"/>
    </row>
    <row r="25" spans="1:37" s="470" customFormat="1">
      <c r="A25" s="1007" t="s">
        <v>513</v>
      </c>
      <c r="B25" s="668"/>
      <c r="C25" s="668"/>
      <c r="D25" s="668"/>
      <c r="E25" s="668"/>
      <c r="F25" s="668"/>
      <c r="G25" s="668"/>
      <c r="H25" s="668"/>
      <c r="I25" s="668"/>
      <c r="J25" s="668"/>
      <c r="K25" s="668"/>
      <c r="L25" s="668"/>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row>
    <row r="26" spans="1:37" s="470" customFormat="1">
      <c r="A26" s="194"/>
      <c r="B26" s="668"/>
      <c r="C26" s="668"/>
      <c r="D26" s="668"/>
      <c r="E26" s="668"/>
      <c r="F26" s="668"/>
      <c r="G26" s="668"/>
      <c r="H26" s="668"/>
      <c r="I26" s="668"/>
      <c r="J26" s="668"/>
      <c r="K26" s="668"/>
      <c r="L26" s="668"/>
      <c r="M26" s="668"/>
      <c r="N26" s="668"/>
      <c r="O26" s="668"/>
      <c r="P26" s="668"/>
      <c r="Q26" s="668"/>
      <c r="R26" s="668"/>
      <c r="S26" s="668"/>
      <c r="T26" s="668"/>
      <c r="U26" s="668"/>
      <c r="V26" s="668"/>
      <c r="W26" s="668"/>
      <c r="X26" s="668"/>
      <c r="Y26" s="668"/>
      <c r="Z26" s="668"/>
      <c r="AA26" s="668"/>
      <c r="AB26" s="668"/>
      <c r="AC26" s="668"/>
      <c r="AD26" s="668"/>
      <c r="AE26" s="668"/>
      <c r="AF26" s="668"/>
      <c r="AG26" s="668"/>
      <c r="AH26" s="668"/>
      <c r="AI26" s="668"/>
      <c r="AJ26" s="668"/>
      <c r="AK26" s="668"/>
    </row>
    <row r="27" spans="1:37" s="470" customFormat="1">
      <c r="A27" s="668"/>
      <c r="B27" s="668"/>
      <c r="C27" s="668"/>
      <c r="D27" s="668"/>
      <c r="E27" s="668"/>
      <c r="F27" s="668"/>
      <c r="G27" s="668"/>
      <c r="H27" s="668"/>
      <c r="I27" s="668"/>
      <c r="J27" s="668"/>
      <c r="K27" s="668"/>
      <c r="L27" s="668"/>
      <c r="M27" s="668"/>
      <c r="N27" s="668"/>
      <c r="O27" s="668"/>
      <c r="P27" s="668"/>
      <c r="Q27" s="668"/>
      <c r="R27" s="668"/>
      <c r="S27" s="668"/>
      <c r="T27" s="668"/>
      <c r="U27" s="668"/>
      <c r="V27" s="668"/>
      <c r="W27" s="668"/>
      <c r="X27" s="668"/>
      <c r="Y27" s="668"/>
      <c r="Z27" s="668"/>
      <c r="AA27" s="668"/>
      <c r="AB27" s="668"/>
      <c r="AC27" s="668"/>
      <c r="AD27" s="668"/>
      <c r="AE27" s="668"/>
      <c r="AF27" s="668"/>
      <c r="AG27" s="668"/>
      <c r="AH27" s="668"/>
      <c r="AI27" s="668"/>
      <c r="AJ27" s="668"/>
      <c r="AK27" s="668"/>
    </row>
    <row r="28" spans="1:37" s="470" customFormat="1">
      <c r="A28" s="668"/>
      <c r="B28" s="668"/>
      <c r="C28" s="668"/>
      <c r="D28" s="668"/>
      <c r="E28" s="668"/>
      <c r="F28" s="668"/>
      <c r="G28" s="668"/>
      <c r="H28" s="668"/>
      <c r="I28" s="668"/>
      <c r="J28" s="787"/>
      <c r="K28" s="668"/>
      <c r="L28" s="668"/>
      <c r="M28" s="668"/>
      <c r="N28" s="668"/>
      <c r="O28" s="668"/>
      <c r="P28" s="668"/>
      <c r="Q28" s="668"/>
      <c r="R28" s="668"/>
      <c r="S28" s="668"/>
      <c r="T28" s="668"/>
      <c r="U28" s="668"/>
      <c r="V28" s="668"/>
      <c r="W28" s="668"/>
      <c r="X28" s="668"/>
      <c r="Y28" s="668"/>
      <c r="Z28" s="668"/>
      <c r="AA28" s="668"/>
      <c r="AB28" s="668"/>
      <c r="AC28" s="668"/>
      <c r="AD28" s="668"/>
      <c r="AE28" s="668"/>
      <c r="AF28" s="668"/>
      <c r="AG28" s="668"/>
      <c r="AH28" s="668"/>
      <c r="AI28" s="668"/>
      <c r="AJ28" s="668"/>
      <c r="AK28" s="668"/>
    </row>
  </sheetData>
  <conditionalFormatting sqref="D22:F23">
    <cfRule type="expression" dxfId="100" priority="50">
      <formula>#REF!=0</formula>
    </cfRule>
  </conditionalFormatting>
  <conditionalFormatting sqref="H16:H20 B6:H6">
    <cfRule type="expression" dxfId="99" priority="541">
      <formula>#REF!=0</formula>
    </cfRule>
  </conditionalFormatting>
  <conditionalFormatting sqref="B11 B17 C11:G19">
    <cfRule type="expression" dxfId="98" priority="52">
      <formula>#REF!=0</formula>
    </cfRule>
  </conditionalFormatting>
  <conditionalFormatting sqref="B7:G9">
    <cfRule type="expression" dxfId="97" priority="218">
      <formula>#REF!=0</formula>
    </cfRule>
  </conditionalFormatting>
  <conditionalFormatting sqref="B20:G20">
    <cfRule type="expression" dxfId="96" priority="212">
      <formula>#REF!=0</formula>
    </cfRule>
  </conditionalFormatting>
  <conditionalFormatting sqref="G22:G23">
    <cfRule type="expression" dxfId="95" priority="423">
      <formula>#REF!=0</formula>
    </cfRule>
  </conditionalFormatting>
  <conditionalFormatting sqref="H8:H9">
    <cfRule type="expression" dxfId="94" priority="479">
      <formula>AF8=0</formula>
    </cfRule>
  </conditionalFormatting>
  <conditionalFormatting sqref="H11 B21:H21">
    <cfRule type="expression" dxfId="93" priority="540">
      <formula>#REF!=0</formula>
    </cfRule>
  </conditionalFormatting>
  <conditionalFormatting sqref="H22:H23">
    <cfRule type="expression" dxfId="92" priority="542">
      <formula>#REF!=0</formula>
    </cfRule>
  </conditionalFormatting>
  <conditionalFormatting sqref="W8:Z9">
    <cfRule type="expression" dxfId="91" priority="114">
      <formula>AH8=0</formula>
    </cfRule>
  </conditionalFormatting>
  <conditionalFormatting sqref="N22:R23">
    <cfRule type="expression" dxfId="90" priority="118">
      <formula>#REF!=0</formula>
    </cfRule>
  </conditionalFormatting>
  <conditionalFormatting sqref="N6:Z21">
    <cfRule type="expression" dxfId="89" priority="56">
      <formula>#REF!=0</formula>
    </cfRule>
  </conditionalFormatting>
  <conditionalFormatting sqref="W8:Z9">
    <cfRule type="expression" dxfId="88" priority="146">
      <formula>AK8=0</formula>
    </cfRule>
  </conditionalFormatting>
  <conditionalFormatting sqref="J15:Z15">
    <cfRule type="expression" dxfId="87" priority="145">
      <formula>X15=0</formula>
    </cfRule>
    <cfRule type="expression" dxfId="86" priority="147">
      <formula>U15=0</formula>
    </cfRule>
  </conditionalFormatting>
  <conditionalFormatting sqref="S22:V22">
    <cfRule type="expression" dxfId="85" priority="277">
      <formula>#REF!=0</formula>
    </cfRule>
  </conditionalFormatting>
  <conditionalFormatting sqref="S23:Z23">
    <cfRule type="expression" dxfId="84" priority="287">
      <formula>#REF!=0</formula>
    </cfRule>
  </conditionalFormatting>
  <conditionalFormatting sqref="W6:Z22">
    <cfRule type="expression" dxfId="83" priority="400">
      <formula>#REF!=0</formula>
    </cfRule>
  </conditionalFormatting>
  <conditionalFormatting sqref="W8:Z9">
    <cfRule type="expression" dxfId="82" priority="1469">
      <formula>AG8=0</formula>
    </cfRule>
  </conditionalFormatting>
  <conditionalFormatting sqref="W15:Z15">
    <cfRule type="expression" dxfId="81" priority="1267">
      <formula>AG15=0</formula>
    </cfRule>
  </conditionalFormatting>
  <conditionalFormatting sqref="X8:Z9">
    <cfRule type="expression" dxfId="80" priority="525">
      <formula>AJ8=0</formula>
    </cfRule>
  </conditionalFormatting>
  <conditionalFormatting sqref="X15:Z15">
    <cfRule type="expression" dxfId="79" priority="1388">
      <formula>AJ15=0</formula>
    </cfRule>
  </conditionalFormatting>
  <conditionalFormatting sqref="Z8:Z9">
    <cfRule type="expression" dxfId="78" priority="1466">
      <formula>AH8=0</formula>
    </cfRule>
  </conditionalFormatting>
  <conditionalFormatting sqref="Z15">
    <cfRule type="expression" dxfId="77" priority="545">
      <formula>AH15=0</formula>
    </cfRule>
  </conditionalFormatting>
  <conditionalFormatting sqref="AA8:AB9 AA15:AB15">
    <cfRule type="expression" dxfId="76" priority="276">
      <formula>AP8=0</formula>
    </cfRule>
  </conditionalFormatting>
  <conditionalFormatting sqref="AA6:AC17">
    <cfRule type="expression" dxfId="75" priority="262">
      <formula>#REF!=0</formula>
    </cfRule>
  </conditionalFormatting>
  <conditionalFormatting sqref="AA8:AC9 AA15:AC15">
    <cfRule type="expression" dxfId="74" priority="269">
      <formula>AS8=0</formula>
    </cfRule>
    <cfRule type="expression" dxfId="73" priority="272">
      <formula>AW8=0</formula>
    </cfRule>
  </conditionalFormatting>
  <conditionalFormatting sqref="AA6:AD9">
    <cfRule type="expression" dxfId="72" priority="263">
      <formula>#REF!=0</formula>
    </cfRule>
  </conditionalFormatting>
  <conditionalFormatting sqref="AA8:AD9 AA15:AD15">
    <cfRule type="expression" dxfId="71" priority="265">
      <formula>AQ8=0</formula>
    </cfRule>
  </conditionalFormatting>
  <conditionalFormatting sqref="AA12:AD24">
    <cfRule type="expression" dxfId="70" priority="254">
      <formula>#REF!=0</formula>
    </cfRule>
  </conditionalFormatting>
  <conditionalFormatting sqref="AB8:AC9 AB15:AC15">
    <cfRule type="expression" dxfId="69" priority="261">
      <formula>AV8=0</formula>
    </cfRule>
  </conditionalFormatting>
  <conditionalFormatting sqref="AC8:AC9 AC15">
    <cfRule type="expression" dxfId="68" priority="273">
      <formula>AP8=0</formula>
    </cfRule>
  </conditionalFormatting>
  <conditionalFormatting sqref="AD11:AD12">
    <cfRule type="expression" dxfId="67" priority="260">
      <formula>#REF!=0</formula>
    </cfRule>
  </conditionalFormatting>
  <conditionalFormatting sqref="M22:M23">
    <cfRule type="expression" dxfId="66" priority="48">
      <formula>#REF!=0</formula>
    </cfRule>
  </conditionalFormatting>
  <conditionalFormatting sqref="M6:M21">
    <cfRule type="expression" dxfId="65" priority="47">
      <formula>#REF!=0</formula>
    </cfRule>
  </conditionalFormatting>
  <conditionalFormatting sqref="L22:L23">
    <cfRule type="expression" dxfId="64" priority="35">
      <formula>#REF!=0</formula>
    </cfRule>
  </conditionalFormatting>
  <conditionalFormatting sqref="L6:L21">
    <cfRule type="expression" dxfId="63" priority="34">
      <formula>#REF!=0</formula>
    </cfRule>
  </conditionalFormatting>
  <conditionalFormatting sqref="C22:C23">
    <cfRule type="expression" dxfId="62" priority="30">
      <formula>#REF!=0</formula>
    </cfRule>
  </conditionalFormatting>
  <conditionalFormatting sqref="K22:K23">
    <cfRule type="expression" dxfId="61" priority="28">
      <formula>#REF!=0</formula>
    </cfRule>
  </conditionalFormatting>
  <conditionalFormatting sqref="K6:K21">
    <cfRule type="expression" dxfId="60" priority="27">
      <formula>#REF!=0</formula>
    </cfRule>
  </conditionalFormatting>
  <conditionalFormatting sqref="B18:B19">
    <cfRule type="expression" dxfId="59" priority="25">
      <formula>#REF!=0</formula>
    </cfRule>
  </conditionalFormatting>
  <conditionalFormatting sqref="B22:B23">
    <cfRule type="expression" dxfId="58" priority="24">
      <formula>#REF!=0</formula>
    </cfRule>
  </conditionalFormatting>
  <conditionalFormatting sqref="B16">
    <cfRule type="expression" dxfId="57" priority="22">
      <formula>#REF!=0</formula>
    </cfRule>
  </conditionalFormatting>
  <conditionalFormatting sqref="H10">
    <cfRule type="expression" dxfId="56" priority="21">
      <formula>#REF!=0</formula>
    </cfRule>
  </conditionalFormatting>
  <conditionalFormatting sqref="C10:G10">
    <cfRule type="expression" dxfId="55" priority="18">
      <formula>#REF!=0</formula>
    </cfRule>
  </conditionalFormatting>
  <conditionalFormatting sqref="AA10:AD10">
    <cfRule type="expression" dxfId="54" priority="19">
      <formula>#REF!=0</formula>
    </cfRule>
  </conditionalFormatting>
  <conditionalFormatting sqref="B10">
    <cfRule type="expression" dxfId="53" priority="17">
      <formula>#REF!=0</formula>
    </cfRule>
  </conditionalFormatting>
  <conditionalFormatting sqref="H24">
    <cfRule type="expression" dxfId="52" priority="16">
      <formula>#REF!=0</formula>
    </cfRule>
  </conditionalFormatting>
  <conditionalFormatting sqref="B24:G24">
    <cfRule type="expression" dxfId="51" priority="13">
      <formula>#REF!=0</formula>
    </cfRule>
  </conditionalFormatting>
  <conditionalFormatting sqref="N24:Z24">
    <cfRule type="expression" dxfId="50" priority="12">
      <formula>#REF!=0</formula>
    </cfRule>
  </conditionalFormatting>
  <conditionalFormatting sqref="W24:Z24">
    <cfRule type="expression" dxfId="49" priority="14">
      <formula>#REF!=0</formula>
    </cfRule>
  </conditionalFormatting>
  <conditionalFormatting sqref="M24">
    <cfRule type="expression" dxfId="48" priority="11">
      <formula>#REF!=0</formula>
    </cfRule>
  </conditionalFormatting>
  <conditionalFormatting sqref="L24">
    <cfRule type="expression" dxfId="47" priority="10">
      <formula>#REF!=0</formula>
    </cfRule>
  </conditionalFormatting>
  <conditionalFormatting sqref="J24:K24">
    <cfRule type="expression" dxfId="46" priority="9">
      <formula>#REF!=0</formula>
    </cfRule>
  </conditionalFormatting>
  <conditionalFormatting sqref="I15">
    <cfRule type="expression" dxfId="45" priority="8">
      <formula>#REF!=0</formula>
    </cfRule>
  </conditionalFormatting>
  <conditionalFormatting sqref="J14:W14">
    <cfRule type="expression" dxfId="44" priority="5">
      <formula>X14=0</formula>
    </cfRule>
    <cfRule type="expression" dxfId="43" priority="6">
      <formula>U14=0</formula>
    </cfRule>
  </conditionalFormatting>
  <conditionalFormatting sqref="W14">
    <cfRule type="expression" dxfId="42" priority="7">
      <formula>AG14=0</formula>
    </cfRule>
  </conditionalFormatting>
  <conditionalFormatting sqref="I16:I24 I6:I14">
    <cfRule type="expression" dxfId="41" priority="4">
      <formula>#REF!=0</formula>
    </cfRule>
  </conditionalFormatting>
  <conditionalFormatting sqref="J22:J23">
    <cfRule type="expression" dxfId="40" priority="3">
      <formula>#REF!=0</formula>
    </cfRule>
  </conditionalFormatting>
  <conditionalFormatting sqref="J6:J21">
    <cfRule type="expression" dxfId="39" priority="2">
      <formula>#REF!=0</formula>
    </cfRule>
  </conditionalFormatting>
  <conditionalFormatting sqref="B12:B15">
    <cfRule type="expression" dxfId="38" priority="1">
      <formula>#REF!=0</formula>
    </cfRule>
  </conditionalFormatting>
  <pageMargins left="0.7" right="0.7" top="0.75" bottom="0.75" header="0.3" footer="0.3"/>
  <pageSetup paperSize="9" orientation="portrait" r:id="rId1"/>
  <ignoredErrors>
    <ignoredError sqref="C7:F8 C15:F24 C10:F13" formulaRange="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0D754-7A56-4462-BD08-8EE4E60C1774}">
  <sheetPr>
    <tabColor theme="6"/>
    <outlinePr summaryRight="0"/>
  </sheetPr>
  <dimension ref="A1:AN42"/>
  <sheetViews>
    <sheetView showGridLines="0" zoomScaleNormal="100" zoomScaleSheetLayoutView="50" workbookViewId="0"/>
  </sheetViews>
  <sheetFormatPr defaultColWidth="9.44140625" defaultRowHeight="13.2"/>
  <cols>
    <col min="1" max="1" width="45.5546875" style="4" customWidth="1"/>
    <col min="2" max="9" width="13.33203125" style="4" customWidth="1"/>
    <col min="10" max="11" width="13.33203125" style="668" customWidth="1"/>
    <col min="12" max="26" width="13.33203125" style="4" customWidth="1"/>
    <col min="27" max="27" width="9.5546875" style="4" customWidth="1"/>
    <col min="28" max="28" width="11.44140625" style="4" bestFit="1" customWidth="1"/>
    <col min="29" max="29" width="9.5546875" style="4" customWidth="1"/>
    <col min="30" max="30" width="11.44140625" style="4" bestFit="1" customWidth="1"/>
    <col min="31" max="50" width="9.5546875" style="4" customWidth="1"/>
    <col min="51" max="16384" width="9.44140625" style="4"/>
  </cols>
  <sheetData>
    <row r="1" spans="1:40" ht="39.75" customHeight="1">
      <c r="A1" s="3" t="s">
        <v>11</v>
      </c>
      <c r="B1" s="668"/>
      <c r="C1" s="668"/>
      <c r="D1" s="668"/>
      <c r="E1" s="668"/>
      <c r="F1" s="668"/>
      <c r="G1" s="668"/>
      <c r="H1" s="668"/>
      <c r="I1" s="668"/>
      <c r="L1" s="668"/>
      <c r="M1" s="668"/>
      <c r="N1" s="668"/>
      <c r="O1" s="668"/>
      <c r="P1" s="668"/>
      <c r="Q1" s="668"/>
      <c r="R1" s="668"/>
      <c r="S1" s="668"/>
      <c r="T1" s="668"/>
      <c r="U1" s="668"/>
      <c r="V1" s="668"/>
      <c r="W1" s="668"/>
      <c r="X1" s="668"/>
      <c r="Y1" s="668"/>
      <c r="Z1" s="668"/>
      <c r="AA1" s="148"/>
      <c r="AB1" s="18"/>
      <c r="AC1" s="18"/>
      <c r="AD1" s="18"/>
      <c r="AE1" s="18"/>
      <c r="AF1" s="18"/>
      <c r="AG1" s="18"/>
      <c r="AH1" s="18"/>
      <c r="AI1" s="18"/>
      <c r="AJ1" s="18"/>
      <c r="AK1" s="18"/>
      <c r="AL1" s="668"/>
      <c r="AM1" s="668"/>
      <c r="AN1" s="668"/>
    </row>
    <row r="2" spans="1:40" ht="39.75" customHeight="1" thickBot="1">
      <c r="A2" s="1005" t="s">
        <v>713</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8"/>
      <c r="AB2" s="18"/>
      <c r="AC2" s="18"/>
      <c r="AD2" s="18"/>
      <c r="AE2" s="18"/>
      <c r="AF2" s="18"/>
      <c r="AG2" s="18"/>
      <c r="AH2" s="18"/>
      <c r="AI2" s="18"/>
      <c r="AJ2" s="18"/>
      <c r="AK2" s="18"/>
      <c r="AL2" s="668"/>
      <c r="AM2" s="668"/>
      <c r="AN2" s="668"/>
    </row>
    <row r="3" spans="1:40">
      <c r="A3" s="668"/>
      <c r="B3" s="668"/>
      <c r="C3" s="668"/>
      <c r="D3" s="668"/>
      <c r="E3" s="668"/>
      <c r="F3" s="668"/>
      <c r="G3" s="152"/>
      <c r="H3" s="668"/>
      <c r="I3" s="668"/>
      <c r="L3" s="668"/>
      <c r="M3" s="668"/>
      <c r="N3" s="668"/>
      <c r="O3" s="668"/>
      <c r="P3" s="668"/>
      <c r="Q3" s="668"/>
      <c r="R3" s="668"/>
      <c r="S3" s="668"/>
      <c r="T3" s="668"/>
      <c r="U3" s="668"/>
      <c r="V3" s="668"/>
      <c r="W3" s="668"/>
      <c r="X3" s="668"/>
      <c r="Y3" s="668"/>
      <c r="Z3" s="668"/>
      <c r="AA3" s="148"/>
      <c r="AB3" s="18"/>
      <c r="AC3" s="18"/>
      <c r="AD3" s="18"/>
      <c r="AE3" s="18"/>
      <c r="AF3" s="18"/>
      <c r="AG3" s="18"/>
      <c r="AH3" s="18"/>
      <c r="AI3" s="18"/>
      <c r="AJ3" s="18"/>
      <c r="AK3" s="18"/>
      <c r="AL3" s="668"/>
      <c r="AM3" s="668"/>
      <c r="AN3" s="668"/>
    </row>
    <row r="4" spans="1:40" s="149" customFormat="1">
      <c r="A4" s="626" t="s">
        <v>592</v>
      </c>
      <c r="K4" s="668"/>
      <c r="L4" s="668"/>
      <c r="M4" s="668"/>
      <c r="N4" s="668"/>
      <c r="O4" s="668"/>
      <c r="P4" s="668"/>
      <c r="Q4" s="668"/>
      <c r="R4" s="668"/>
      <c r="S4" s="668"/>
      <c r="T4" s="668"/>
      <c r="U4" s="668"/>
      <c r="V4" s="668"/>
      <c r="AA4" s="148"/>
      <c r="AB4" s="18"/>
      <c r="AC4" s="18"/>
      <c r="AD4" s="18"/>
      <c r="AE4" s="18"/>
      <c r="AF4" s="18"/>
      <c r="AG4" s="18"/>
      <c r="AH4" s="18"/>
      <c r="AI4" s="18"/>
      <c r="AJ4" s="18"/>
      <c r="AK4" s="18"/>
    </row>
    <row r="5" spans="1:40" s="150" customFormat="1" ht="18.75" customHeight="1">
      <c r="A5" s="358"/>
      <c r="B5" s="257" t="s">
        <v>475</v>
      </c>
      <c r="C5" s="257" t="s">
        <v>476</v>
      </c>
      <c r="D5" s="257" t="s">
        <v>477</v>
      </c>
      <c r="E5" s="257" t="s">
        <v>478</v>
      </c>
      <c r="F5" s="257" t="s">
        <v>514</v>
      </c>
      <c r="G5" s="257" t="s">
        <v>480</v>
      </c>
      <c r="H5" s="27"/>
      <c r="I5" s="257" t="s">
        <v>455</v>
      </c>
      <c r="J5" s="257" t="s">
        <v>159</v>
      </c>
      <c r="K5" s="257" t="s">
        <v>160</v>
      </c>
      <c r="L5" s="257" t="s">
        <v>161</v>
      </c>
      <c r="M5" s="257" t="s">
        <v>162</v>
      </c>
      <c r="N5" s="257" t="s">
        <v>163</v>
      </c>
      <c r="O5" s="257" t="s">
        <v>164</v>
      </c>
      <c r="P5" s="257" t="s">
        <v>165</v>
      </c>
      <c r="Q5" s="257" t="s">
        <v>166</v>
      </c>
      <c r="R5" s="257" t="s">
        <v>167</v>
      </c>
      <c r="S5" s="257" t="s">
        <v>168</v>
      </c>
      <c r="T5" s="257" t="s">
        <v>169</v>
      </c>
      <c r="U5" s="257" t="s">
        <v>170</v>
      </c>
      <c r="V5" s="257" t="s">
        <v>451</v>
      </c>
      <c r="W5" s="257" t="s">
        <v>481</v>
      </c>
      <c r="X5" s="257" t="s">
        <v>449</v>
      </c>
      <c r="Y5" s="257" t="s">
        <v>482</v>
      </c>
      <c r="Z5" s="257" t="s">
        <v>483</v>
      </c>
      <c r="AA5" s="148"/>
      <c r="AB5" s="18"/>
      <c r="AC5" s="18"/>
      <c r="AD5" s="18"/>
      <c r="AE5" s="18"/>
      <c r="AF5" s="18"/>
      <c r="AG5" s="18"/>
      <c r="AH5" s="18"/>
      <c r="AI5" s="18"/>
      <c r="AJ5" s="18"/>
      <c r="AK5" s="18"/>
    </row>
    <row r="6" spans="1:40" s="150" customFormat="1" ht="14.25" customHeight="1">
      <c r="A6" s="358" t="s">
        <v>493</v>
      </c>
      <c r="B6" s="259"/>
      <c r="C6" s="259"/>
      <c r="D6" s="259"/>
      <c r="E6" s="257"/>
      <c r="F6" s="257"/>
      <c r="G6" s="257"/>
      <c r="H6" s="27"/>
      <c r="I6" s="257"/>
      <c r="J6" s="257"/>
      <c r="K6" s="257"/>
      <c r="L6" s="257"/>
      <c r="M6" s="257"/>
      <c r="N6" s="257"/>
      <c r="O6" s="257"/>
      <c r="P6" s="257"/>
      <c r="Q6" s="257"/>
      <c r="R6" s="257"/>
      <c r="S6" s="257"/>
      <c r="T6" s="257"/>
      <c r="U6" s="257"/>
      <c r="V6" s="257"/>
      <c r="W6" s="257"/>
      <c r="X6" s="257"/>
      <c r="Y6" s="257"/>
      <c r="Z6" s="257"/>
      <c r="AA6" s="148"/>
      <c r="AB6" s="18"/>
      <c r="AC6" s="18"/>
      <c r="AD6" s="18"/>
      <c r="AE6" s="18"/>
      <c r="AF6" s="668"/>
      <c r="AG6" s="668"/>
      <c r="AH6" s="668"/>
      <c r="AI6" s="668"/>
      <c r="AJ6" s="668"/>
      <c r="AK6" s="668"/>
      <c r="AL6" s="668"/>
      <c r="AM6" s="668"/>
      <c r="AN6" s="668"/>
    </row>
    <row r="7" spans="1:40" s="150" customFormat="1" ht="15" customHeight="1">
      <c r="A7" s="348" t="s">
        <v>428</v>
      </c>
      <c r="B7" s="431"/>
      <c r="C7" s="523"/>
      <c r="D7" s="362"/>
      <c r="E7" s="362"/>
      <c r="F7" s="362"/>
      <c r="G7" s="434"/>
      <c r="H7" s="25"/>
      <c r="I7" s="431"/>
      <c r="J7" s="523"/>
      <c r="K7" s="523"/>
      <c r="L7" s="523"/>
      <c r="M7" s="523"/>
      <c r="N7" s="362"/>
      <c r="O7" s="362"/>
      <c r="P7" s="362"/>
      <c r="Q7" s="362"/>
      <c r="R7" s="362"/>
      <c r="S7" s="362"/>
      <c r="T7" s="362"/>
      <c r="U7" s="362"/>
      <c r="V7" s="362"/>
      <c r="W7" s="362"/>
      <c r="X7" s="362"/>
      <c r="Y7" s="362"/>
      <c r="Z7" s="362"/>
      <c r="AA7" s="148"/>
      <c r="AB7" s="18"/>
      <c r="AC7" s="18"/>
      <c r="AD7" s="18"/>
      <c r="AE7" s="18"/>
      <c r="AF7" s="18"/>
      <c r="AG7" s="18"/>
      <c r="AH7" s="18"/>
      <c r="AI7" s="18"/>
      <c r="AJ7" s="18"/>
      <c r="AK7" s="18"/>
    </row>
    <row r="8" spans="1:40" s="18" customFormat="1">
      <c r="A8" s="339" t="s">
        <v>515</v>
      </c>
      <c r="B8" s="432">
        <f>+SUM(I8:J8)</f>
        <v>199.918395</v>
      </c>
      <c r="C8" s="524">
        <f>+SUM(K8:N8)</f>
        <v>278.89917700000001</v>
      </c>
      <c r="D8" s="423">
        <f>+SUM(O8:R8)</f>
        <v>257.17045200000001</v>
      </c>
      <c r="E8" s="423">
        <f>+SUM(S8:V8)</f>
        <v>813.68921699999999</v>
      </c>
      <c r="F8" s="423">
        <f>+SUM(W8:Z8)</f>
        <v>1185.483684</v>
      </c>
      <c r="G8" s="424"/>
      <c r="H8" s="140"/>
      <c r="I8" s="432">
        <v>45.891784999999999</v>
      </c>
      <c r="J8" s="524">
        <v>154.02661000000001</v>
      </c>
      <c r="K8" s="524">
        <v>132.10213999999999</v>
      </c>
      <c r="L8" s="524">
        <v>79.722523999999993</v>
      </c>
      <c r="M8" s="524">
        <v>42.865382999999994</v>
      </c>
      <c r="N8" s="524">
        <v>24.209130000000002</v>
      </c>
      <c r="O8" s="524">
        <v>127.441512</v>
      </c>
      <c r="P8" s="524">
        <v>58.262027999999994</v>
      </c>
      <c r="Q8" s="524">
        <v>36.930597000000006</v>
      </c>
      <c r="R8" s="524">
        <v>34.536314999999995</v>
      </c>
      <c r="S8" s="524">
        <v>93.504576</v>
      </c>
      <c r="T8" s="524">
        <v>275.75169599999998</v>
      </c>
      <c r="U8" s="524">
        <v>223.46105099999997</v>
      </c>
      <c r="V8" s="524">
        <v>220.97189400000002</v>
      </c>
      <c r="W8" s="524">
        <v>310.18432500000006</v>
      </c>
      <c r="X8" s="524">
        <v>538.522875</v>
      </c>
      <c r="Y8" s="524">
        <v>287.10851399999996</v>
      </c>
      <c r="Z8" s="524">
        <v>49.667969999999997</v>
      </c>
      <c r="AA8" s="148"/>
    </row>
    <row r="9" spans="1:40" s="150" customFormat="1" ht="15" customHeight="1">
      <c r="A9" s="348" t="s">
        <v>429</v>
      </c>
      <c r="B9" s="448"/>
      <c r="C9" s="675"/>
      <c r="D9" s="364"/>
      <c r="E9" s="361"/>
      <c r="F9" s="361"/>
      <c r="G9" s="362"/>
      <c r="H9" s="24"/>
      <c r="I9" s="379"/>
      <c r="J9" s="522"/>
      <c r="K9" s="522"/>
      <c r="L9" s="522"/>
      <c r="M9" s="522"/>
      <c r="N9" s="361"/>
      <c r="O9" s="361"/>
      <c r="P9" s="361"/>
      <c r="Q9" s="361"/>
      <c r="R9" s="361"/>
      <c r="S9" s="361"/>
      <c r="T9" s="361"/>
      <c r="U9" s="361"/>
      <c r="V9" s="361"/>
      <c r="W9" s="361"/>
      <c r="X9" s="361"/>
      <c r="Y9" s="361"/>
      <c r="Z9" s="361"/>
      <c r="AA9" s="148"/>
      <c r="AB9" s="18"/>
      <c r="AC9" s="18"/>
      <c r="AD9" s="18"/>
      <c r="AE9" s="18"/>
      <c r="AF9" s="198"/>
      <c r="AG9" s="18"/>
      <c r="AH9" s="18"/>
      <c r="AI9" s="18"/>
      <c r="AJ9" s="18"/>
      <c r="AK9" s="18"/>
    </row>
    <row r="10" spans="1:40" s="18" customFormat="1">
      <c r="A10" s="339" t="s">
        <v>515</v>
      </c>
      <c r="B10" s="446">
        <f>B8/('Natural Gas'!$G$6*4368)*1000</f>
        <v>0.10059090840478203</v>
      </c>
      <c r="C10" s="525">
        <f>C8/('Natural Gas'!$G$6*8760)*1000</f>
        <v>6.9973199106829254E-2</v>
      </c>
      <c r="D10" s="435">
        <f>D8/('Natural Gas'!$G$6*8760)*1000</f>
        <v>6.4521664910432042E-2</v>
      </c>
      <c r="E10" s="435">
        <f>E8/('Natural Gas'!$G$6*8760)*1000</f>
        <v>0.20414702619298511</v>
      </c>
      <c r="F10" s="435">
        <f>F8/('Natural Gas'!$G$6*8784)*1000</f>
        <v>0.29661414459857088</v>
      </c>
      <c r="G10" s="436"/>
      <c r="H10" s="141"/>
      <c r="I10" s="446">
        <f>I8/('Natural Gas'!$G$6*2184)*1000</f>
        <v>4.6181806746367182E-2</v>
      </c>
      <c r="J10" s="525">
        <f>J8/('Natural Gas'!$G$6*2184)*1000</f>
        <v>0.15500001006319689</v>
      </c>
      <c r="K10" s="525">
        <f>K8/('Natural Gas'!$G$6*2208)*1000</f>
        <v>0.13149201704093005</v>
      </c>
      <c r="L10" s="525">
        <f>L8/('Natural Gas'!$G$6*2208)*1000</f>
        <v>7.9354319955406913E-2</v>
      </c>
      <c r="M10" s="525">
        <f>M8/('Natural Gas'!$G$6*2184)*1000</f>
        <v>4.3136278831059048E-2</v>
      </c>
      <c r="N10" s="435">
        <f>N8/('Natural Gas'!$G$6*2160)*1000</f>
        <v>2.463281440781441E-2</v>
      </c>
      <c r="O10" s="435">
        <f>O8/('Natural Gas'!$G$6*2208)*1000</f>
        <v>0.12685291447682751</v>
      </c>
      <c r="P10" s="435">
        <f>P8/('Natural Gas'!$G$6*2208)*1000</f>
        <v>5.7992940754897269E-2</v>
      </c>
      <c r="Q10" s="435">
        <f>Q8/('Natural Gas'!$G$6*2184)*1000</f>
        <v>3.7163986837338493E-2</v>
      </c>
      <c r="R10" s="435">
        <f>R8/('Natural Gas'!$G$6*2160)*1000</f>
        <v>3.5140735653235645E-2</v>
      </c>
      <c r="S10" s="435">
        <f>S8/('Natural Gas'!$G$6*2208)*1000</f>
        <v>9.3072718585762063E-2</v>
      </c>
      <c r="T10" s="435">
        <f>T8/('Natural Gas'!$G$6*2208)*1000</f>
        <v>0.27447811753463924</v>
      </c>
      <c r="U10" s="435">
        <f>U8/('Natural Gas'!$G$6*2184)*1000</f>
        <v>0.22487325504166158</v>
      </c>
      <c r="V10" s="435">
        <f>V8/('Natural Gas'!$G$6*2160)*1000</f>
        <v>0.224839126984127</v>
      </c>
      <c r="W10" s="435">
        <f>W8/('Natural Gas'!$G$6*2208)*1000</f>
        <v>0.30875171703296711</v>
      </c>
      <c r="X10" s="435">
        <f>X8/('Natural Gas'!$G$6*2208)*1000</f>
        <v>0.53603566949354997</v>
      </c>
      <c r="Y10" s="435">
        <f>Y8/('Natural Gas'!$G$6*2184)*1000</f>
        <v>0.28892295012679625</v>
      </c>
      <c r="Z10" s="435">
        <f>Z8/('Natural Gas'!$G$6*2184)*1000</f>
        <v>4.9981856056031879E-2</v>
      </c>
      <c r="AA10" s="148"/>
      <c r="AF10" s="199"/>
    </row>
    <row r="11" spans="1:40" s="150" customFormat="1" ht="15" customHeight="1">
      <c r="A11" s="348" t="s">
        <v>516</v>
      </c>
      <c r="B11" s="431"/>
      <c r="C11" s="523"/>
      <c r="D11" s="362"/>
      <c r="E11" s="362"/>
      <c r="F11" s="362"/>
      <c r="G11" s="434"/>
      <c r="H11" s="25"/>
      <c r="I11" s="431"/>
      <c r="J11" s="523"/>
      <c r="K11" s="523"/>
      <c r="L11" s="523"/>
      <c r="M11" s="523"/>
      <c r="N11" s="362"/>
      <c r="O11" s="362"/>
      <c r="P11" s="362"/>
      <c r="Q11" s="362"/>
      <c r="R11" s="362"/>
      <c r="S11" s="362"/>
      <c r="T11" s="362"/>
      <c r="U11" s="362"/>
      <c r="V11" s="362"/>
      <c r="W11" s="362"/>
      <c r="X11" s="362"/>
      <c r="Y11" s="362"/>
      <c r="Z11" s="362"/>
      <c r="AA11" s="148"/>
      <c r="AB11" s="18"/>
      <c r="AC11" s="18"/>
      <c r="AD11" s="18"/>
      <c r="AE11" s="18"/>
      <c r="AF11" s="151"/>
    </row>
    <row r="12" spans="1:40" s="18" customFormat="1">
      <c r="A12" s="339" t="s">
        <v>515</v>
      </c>
      <c r="B12" s="447">
        <f>+SUM(I12:J12)</f>
        <v>15.946999999999999</v>
      </c>
      <c r="C12" s="524">
        <f>+SUM(K12:N12)</f>
        <v>12.140000000000002</v>
      </c>
      <c r="D12" s="423">
        <f>+SUM(O12:R12)</f>
        <v>21.561358999999996</v>
      </c>
      <c r="E12" s="423">
        <f>+SUM(S12:V12)</f>
        <v>22.69208881067053</v>
      </c>
      <c r="F12" s="423">
        <f>+SUM(W12:Z12)</f>
        <v>18.670599917777665</v>
      </c>
      <c r="G12" s="435"/>
      <c r="H12" s="25"/>
      <c r="I12" s="447">
        <v>2.8649999999999984</v>
      </c>
      <c r="J12" s="526">
        <v>13.082000000000001</v>
      </c>
      <c r="K12" s="526">
        <v>8.1380000000000017</v>
      </c>
      <c r="L12" s="526">
        <v>3.718</v>
      </c>
      <c r="M12" s="526">
        <v>1.099</v>
      </c>
      <c r="N12" s="471">
        <v>-0.81499999999999995</v>
      </c>
      <c r="O12" s="423">
        <v>14.102035999999998</v>
      </c>
      <c r="P12" s="423">
        <v>4.5152710000000003</v>
      </c>
      <c r="Q12" s="423">
        <v>1.8094662000000001</v>
      </c>
      <c r="R12" s="423">
        <v>1.1345858</v>
      </c>
      <c r="S12" s="423">
        <v>4.9952427760592721</v>
      </c>
      <c r="T12" s="423">
        <v>8.4728883804112094</v>
      </c>
      <c r="U12" s="423">
        <v>4.9681103326272895</v>
      </c>
      <c r="V12" s="423">
        <v>4.2558473215727597</v>
      </c>
      <c r="W12" s="423">
        <v>4.9139615858844481</v>
      </c>
      <c r="X12" s="423">
        <v>9.4146859096371678</v>
      </c>
      <c r="Y12" s="423">
        <v>3.8530656978297464</v>
      </c>
      <c r="Z12" s="423">
        <v>0.4888867244263056</v>
      </c>
      <c r="AA12" s="148"/>
      <c r="AF12" s="200"/>
      <c r="AG12" s="200"/>
      <c r="AH12" s="200"/>
      <c r="AK12" s="150"/>
    </row>
    <row r="13" spans="1:40" s="150" customFormat="1" ht="15" customHeight="1">
      <c r="A13" s="348" t="s">
        <v>517</v>
      </c>
      <c r="B13" s="431"/>
      <c r="C13" s="523"/>
      <c r="D13" s="362"/>
      <c r="E13" s="362"/>
      <c r="F13" s="362"/>
      <c r="G13" s="434"/>
      <c r="H13" s="25"/>
      <c r="I13" s="431"/>
      <c r="J13" s="523"/>
      <c r="K13" s="523"/>
      <c r="L13" s="523"/>
      <c r="M13" s="523"/>
      <c r="N13" s="362"/>
      <c r="O13" s="362"/>
      <c r="P13" s="362"/>
      <c r="Q13" s="362"/>
      <c r="R13" s="362"/>
      <c r="S13" s="362"/>
      <c r="T13" s="362"/>
      <c r="U13" s="362"/>
      <c r="V13" s="362"/>
      <c r="W13" s="362"/>
      <c r="X13" s="362"/>
      <c r="Y13" s="362"/>
      <c r="Z13" s="362"/>
      <c r="AA13" s="148"/>
      <c r="AB13" s="18"/>
      <c r="AC13" s="18"/>
      <c r="AD13" s="18"/>
      <c r="AE13" s="18"/>
      <c r="AF13" s="151"/>
    </row>
    <row r="14" spans="1:40" s="18" customFormat="1">
      <c r="A14" s="339" t="s">
        <v>515</v>
      </c>
      <c r="B14" s="447">
        <v>80.53</v>
      </c>
      <c r="C14" s="423">
        <v>39.86</v>
      </c>
      <c r="D14" s="423">
        <v>83.05</v>
      </c>
      <c r="E14" s="423">
        <f>E12/E8*1000</f>
        <v>27.887906508499952</v>
      </c>
      <c r="F14" s="423">
        <f t="shared" ref="F14" si="0">F12/F8*1000</f>
        <v>15.74935207440414</v>
      </c>
      <c r="G14" s="435"/>
      <c r="H14" s="25"/>
      <c r="I14" s="447">
        <v>62.45</v>
      </c>
      <c r="J14" s="526">
        <v>86.14</v>
      </c>
      <c r="K14" s="526">
        <v>57.52</v>
      </c>
      <c r="L14" s="526">
        <v>23.86</v>
      </c>
      <c r="M14" s="526">
        <v>24.86</v>
      </c>
      <c r="N14" s="471">
        <v>-37.81</v>
      </c>
      <c r="O14" s="423">
        <f>O12/O8*1000</f>
        <v>110.65496460839226</v>
      </c>
      <c r="P14" s="423">
        <f>P12/P8*1000</f>
        <v>77.499379183985852</v>
      </c>
      <c r="Q14" s="423">
        <f t="shared" ref="Q14:Z14" si="1">Q12/Q8*1000</f>
        <v>48.996397215024707</v>
      </c>
      <c r="R14" s="423">
        <f t="shared" si="1"/>
        <v>32.851964663861793</v>
      </c>
      <c r="S14" s="423">
        <f t="shared" si="1"/>
        <v>53.422441871286303</v>
      </c>
      <c r="T14" s="423">
        <f t="shared" si="1"/>
        <v>30.726514118742575</v>
      </c>
      <c r="U14" s="423">
        <f t="shared" si="1"/>
        <v>22.232556010968061</v>
      </c>
      <c r="V14" s="423">
        <f t="shared" si="1"/>
        <v>19.259677077179596</v>
      </c>
      <c r="W14" s="423">
        <f t="shared" si="1"/>
        <v>15.842069343395888</v>
      </c>
      <c r="X14" s="423">
        <f t="shared" si="1"/>
        <v>17.482425253778064</v>
      </c>
      <c r="Y14" s="423">
        <f t="shared" si="1"/>
        <v>13.420241859597891</v>
      </c>
      <c r="Z14" s="423">
        <f t="shared" si="1"/>
        <v>9.8430985688826347</v>
      </c>
      <c r="AA14" s="148"/>
      <c r="AF14" s="200"/>
      <c r="AG14" s="200"/>
      <c r="AH14" s="200"/>
      <c r="AK14" s="150"/>
    </row>
    <row r="15" spans="1:40" s="150" customFormat="1" ht="15" customHeight="1">
      <c r="A15" s="348" t="s">
        <v>518</v>
      </c>
      <c r="B15" s="448"/>
      <c r="C15" s="675"/>
      <c r="D15" s="364"/>
      <c r="E15" s="361"/>
      <c r="F15" s="361"/>
      <c r="G15" s="434"/>
      <c r="H15" s="25"/>
      <c r="I15" s="379"/>
      <c r="J15" s="527"/>
      <c r="K15" s="527"/>
      <c r="L15" s="527"/>
      <c r="M15" s="527"/>
      <c r="N15" s="444"/>
      <c r="O15" s="444"/>
      <c r="P15" s="444"/>
      <c r="Q15" s="444"/>
      <c r="R15" s="444"/>
      <c r="S15" s="444"/>
      <c r="T15" s="444"/>
      <c r="U15" s="361"/>
      <c r="V15" s="361"/>
      <c r="W15" s="361"/>
      <c r="X15" s="361"/>
      <c r="Y15" s="361"/>
      <c r="Z15" s="361"/>
      <c r="AA15" s="148"/>
      <c r="AB15" s="18"/>
      <c r="AC15" s="18"/>
      <c r="AD15" s="18"/>
      <c r="AE15" s="18"/>
      <c r="AF15" s="151"/>
    </row>
    <row r="16" spans="1:40" s="18" customFormat="1">
      <c r="A16" s="339" t="s">
        <v>515</v>
      </c>
      <c r="B16" s="447">
        <f>+SUM(I16:J16)</f>
        <v>0.70899999999999996</v>
      </c>
      <c r="C16" s="524">
        <f>+SUM(K16:N16)</f>
        <v>0.95699999999999985</v>
      </c>
      <c r="D16" s="423">
        <f>SUM(O16:R16)</f>
        <v>0.79600000000000004</v>
      </c>
      <c r="E16" s="423">
        <f>SUM(S16:V16)</f>
        <v>2.4249999999999998</v>
      </c>
      <c r="F16" s="423">
        <f>SUM(W16:Z16)</f>
        <v>3.6169999999999995</v>
      </c>
      <c r="G16" s="424"/>
      <c r="H16" s="140"/>
      <c r="I16" s="432">
        <v>0.19399999999999995</v>
      </c>
      <c r="J16" s="524">
        <v>0.51500000000000001</v>
      </c>
      <c r="K16" s="524">
        <v>0.43199999999999994</v>
      </c>
      <c r="L16" s="524">
        <v>0.30099999999999999</v>
      </c>
      <c r="M16" s="524">
        <v>0.13600000000000001</v>
      </c>
      <c r="N16" s="423">
        <v>8.7999999999999995E-2</v>
      </c>
      <c r="O16" s="423">
        <v>0.35000000000000003</v>
      </c>
      <c r="P16" s="423">
        <v>0.21100000000000002</v>
      </c>
      <c r="Q16" s="423">
        <v>0.129</v>
      </c>
      <c r="R16" s="423">
        <v>0.106</v>
      </c>
      <c r="S16" s="423">
        <v>0.22500000000000009</v>
      </c>
      <c r="T16" s="423">
        <v>0.81499999999999995</v>
      </c>
      <c r="U16" s="423">
        <v>0.70900000000000007</v>
      </c>
      <c r="V16" s="423">
        <v>0.67599999999999993</v>
      </c>
      <c r="W16" s="423">
        <v>0.88500000000000023</v>
      </c>
      <c r="X16" s="423">
        <v>1.6539999999999997</v>
      </c>
      <c r="Y16" s="423">
        <v>0.94100000000000006</v>
      </c>
      <c r="Z16" s="423">
        <v>0.13700000000000001</v>
      </c>
      <c r="AA16" s="148"/>
    </row>
    <row r="17" spans="1:40" s="150" customFormat="1" ht="14.25" customHeight="1">
      <c r="A17" s="437" t="s">
        <v>494</v>
      </c>
      <c r="B17" s="449"/>
      <c r="C17" s="438"/>
      <c r="D17" s="438"/>
      <c r="E17" s="439"/>
      <c r="F17" s="439"/>
      <c r="G17" s="439"/>
      <c r="H17" s="27"/>
      <c r="I17" s="528"/>
      <c r="J17" s="445"/>
      <c r="K17" s="445"/>
      <c r="L17" s="445"/>
      <c r="M17" s="445"/>
      <c r="N17" s="445"/>
      <c r="O17" s="445"/>
      <c r="P17" s="445"/>
      <c r="Q17" s="445"/>
      <c r="R17" s="445"/>
      <c r="S17" s="445"/>
      <c r="T17" s="439"/>
      <c r="U17" s="439"/>
      <c r="V17" s="439"/>
      <c r="W17" s="439"/>
      <c r="X17" s="439"/>
      <c r="Y17" s="439"/>
      <c r="Z17" s="439"/>
      <c r="AA17" s="148"/>
      <c r="AB17" s="18"/>
      <c r="AC17" s="18"/>
      <c r="AD17" s="18"/>
      <c r="AE17" s="18"/>
      <c r="AF17" s="668"/>
      <c r="AG17" s="668"/>
      <c r="AH17" s="668"/>
      <c r="AI17" s="668"/>
      <c r="AJ17" s="668"/>
      <c r="AK17" s="668"/>
      <c r="AL17" s="668"/>
      <c r="AM17" s="668"/>
      <c r="AN17" s="668"/>
    </row>
    <row r="18" spans="1:40">
      <c r="A18" s="348" t="s">
        <v>430</v>
      </c>
      <c r="B18" s="450"/>
      <c r="C18" s="676"/>
      <c r="D18" s="440"/>
      <c r="E18" s="362"/>
      <c r="F18" s="362"/>
      <c r="G18" s="434"/>
      <c r="H18" s="25"/>
      <c r="I18" s="431"/>
      <c r="J18" s="523"/>
      <c r="K18" s="523"/>
      <c r="L18" s="523"/>
      <c r="M18" s="523"/>
      <c r="N18" s="362"/>
      <c r="O18" s="362"/>
      <c r="P18" s="362"/>
      <c r="Q18" s="362"/>
      <c r="R18" s="362"/>
      <c r="S18" s="362"/>
      <c r="T18" s="362"/>
      <c r="U18" s="362"/>
      <c r="V18" s="362"/>
      <c r="W18" s="362"/>
      <c r="X18" s="362"/>
      <c r="Y18" s="362"/>
      <c r="Z18" s="362"/>
      <c r="AA18" s="148"/>
      <c r="AB18" s="18"/>
      <c r="AC18" s="18"/>
      <c r="AD18" s="18"/>
      <c r="AE18" s="18"/>
      <c r="AF18" s="668"/>
      <c r="AG18" s="668"/>
      <c r="AH18" s="668"/>
      <c r="AI18" s="668"/>
      <c r="AJ18" s="668"/>
      <c r="AK18" s="668"/>
      <c r="AL18" s="668"/>
      <c r="AM18" s="668"/>
      <c r="AN18" s="668"/>
    </row>
    <row r="19" spans="1:40">
      <c r="A19" s="339" t="s">
        <v>272</v>
      </c>
      <c r="B19" s="451"/>
      <c r="C19" s="677"/>
      <c r="D19" s="441"/>
      <c r="E19" s="423"/>
      <c r="F19" s="423"/>
      <c r="G19" s="423">
        <v>150.5</v>
      </c>
      <c r="H19" s="140"/>
      <c r="I19" s="432"/>
      <c r="J19" s="524"/>
      <c r="K19" s="524"/>
      <c r="L19" s="524"/>
      <c r="M19" s="524"/>
      <c r="N19" s="423"/>
      <c r="O19" s="423"/>
      <c r="P19" s="423"/>
      <c r="Q19" s="423"/>
      <c r="R19" s="423"/>
      <c r="S19" s="423"/>
      <c r="T19" s="423"/>
      <c r="U19" s="423"/>
      <c r="V19" s="423"/>
      <c r="W19" s="423"/>
      <c r="X19" s="423"/>
      <c r="Y19" s="423"/>
      <c r="Z19" s="423"/>
      <c r="AA19" s="148"/>
      <c r="AB19" s="18"/>
      <c r="AC19" s="18"/>
      <c r="AD19" s="18"/>
      <c r="AE19" s="18"/>
      <c r="AF19" s="668"/>
      <c r="AG19" s="668"/>
      <c r="AH19" s="668"/>
      <c r="AI19" s="668"/>
      <c r="AJ19" s="668"/>
      <c r="AK19" s="668"/>
      <c r="AL19" s="668"/>
      <c r="AM19" s="668"/>
      <c r="AN19" s="668"/>
    </row>
    <row r="20" spans="1:40">
      <c r="A20" s="339" t="s">
        <v>472</v>
      </c>
      <c r="B20" s="432"/>
      <c r="C20" s="524"/>
      <c r="D20" s="423">
        <v>32</v>
      </c>
      <c r="E20" s="423">
        <v>33.799999999999997</v>
      </c>
      <c r="F20" s="423">
        <v>36.5</v>
      </c>
      <c r="G20" s="423">
        <v>30.4</v>
      </c>
      <c r="H20" s="140"/>
      <c r="I20" s="379"/>
      <c r="J20" s="522"/>
      <c r="K20" s="522"/>
      <c r="L20" s="522"/>
      <c r="M20" s="522"/>
      <c r="N20" s="361"/>
      <c r="O20" s="361"/>
      <c r="P20" s="361"/>
      <c r="Q20" s="361"/>
      <c r="R20" s="361"/>
      <c r="S20" s="361"/>
      <c r="T20" s="361"/>
      <c r="U20" s="361"/>
      <c r="V20" s="361"/>
      <c r="W20" s="361"/>
      <c r="X20" s="361"/>
      <c r="Y20" s="361"/>
      <c r="Z20" s="361"/>
      <c r="AA20" s="148"/>
      <c r="AB20" s="18"/>
      <c r="AC20" s="18"/>
      <c r="AD20" s="18"/>
      <c r="AE20" s="18"/>
      <c r="AF20" s="668"/>
      <c r="AG20" s="668"/>
      <c r="AH20" s="668"/>
      <c r="AI20" s="668"/>
      <c r="AJ20" s="668"/>
      <c r="AK20" s="668"/>
      <c r="AL20" s="668"/>
      <c r="AM20" s="668"/>
      <c r="AN20" s="668"/>
    </row>
    <row r="21" spans="1:40">
      <c r="A21" s="348" t="s">
        <v>221</v>
      </c>
      <c r="B21" s="433"/>
      <c r="C21" s="678"/>
      <c r="D21" s="424">
        <f>SUM(D19:D20)</f>
        <v>32</v>
      </c>
      <c r="E21" s="424">
        <f>SUM(E19:E20)</f>
        <v>33.799999999999997</v>
      </c>
      <c r="F21" s="424">
        <f>SUM(F19:F20)</f>
        <v>36.5</v>
      </c>
      <c r="G21" s="424">
        <f t="shared" ref="G21" si="2">SUM(G19:G20)</f>
        <v>180.9</v>
      </c>
      <c r="H21" s="26"/>
      <c r="I21" s="431"/>
      <c r="J21" s="523"/>
      <c r="K21" s="523"/>
      <c r="L21" s="523"/>
      <c r="M21" s="523"/>
      <c r="N21" s="362"/>
      <c r="O21" s="362"/>
      <c r="P21" s="362"/>
      <c r="Q21" s="362"/>
      <c r="R21" s="362"/>
      <c r="S21" s="362"/>
      <c r="T21" s="362"/>
      <c r="U21" s="362"/>
      <c r="V21" s="362"/>
      <c r="W21" s="362"/>
      <c r="X21" s="362"/>
      <c r="Y21" s="362"/>
      <c r="Z21" s="362"/>
      <c r="AA21" s="148"/>
      <c r="AB21" s="18"/>
      <c r="AC21" s="18"/>
      <c r="AD21" s="18"/>
      <c r="AE21" s="18"/>
      <c r="AF21" s="668"/>
      <c r="AG21" s="668"/>
      <c r="AH21" s="668"/>
      <c r="AI21" s="668"/>
      <c r="AJ21" s="668"/>
      <c r="AK21" s="668"/>
      <c r="AL21" s="668"/>
      <c r="AM21" s="668"/>
      <c r="AN21" s="668"/>
    </row>
    <row r="22" spans="1:40">
      <c r="A22" s="348" t="s">
        <v>431</v>
      </c>
      <c r="B22" s="450"/>
      <c r="C22" s="676"/>
      <c r="D22" s="440"/>
      <c r="E22" s="362"/>
      <c r="F22" s="362"/>
      <c r="G22" s="434"/>
      <c r="H22" s="25"/>
      <c r="I22" s="431"/>
      <c r="J22" s="523"/>
      <c r="K22" s="523"/>
      <c r="L22" s="523"/>
      <c r="M22" s="523"/>
      <c r="N22" s="362"/>
      <c r="O22" s="362"/>
      <c r="P22" s="362"/>
      <c r="Q22" s="362"/>
      <c r="R22" s="362"/>
      <c r="S22" s="362"/>
      <c r="T22" s="362"/>
      <c r="U22" s="362"/>
      <c r="V22" s="362"/>
      <c r="W22" s="362"/>
      <c r="X22" s="362"/>
      <c r="Y22" s="362"/>
      <c r="Z22" s="362"/>
      <c r="AA22" s="148"/>
      <c r="AB22" s="18"/>
      <c r="AC22" s="18"/>
      <c r="AD22" s="18"/>
      <c r="AE22" s="18"/>
      <c r="AF22" s="668"/>
      <c r="AG22" s="668"/>
      <c r="AH22" s="668"/>
      <c r="AI22" s="668"/>
      <c r="AJ22" s="668"/>
      <c r="AK22" s="668"/>
      <c r="AL22" s="668"/>
      <c r="AM22" s="668"/>
      <c r="AN22" s="668"/>
    </row>
    <row r="23" spans="1:40">
      <c r="A23" s="339" t="s">
        <v>272</v>
      </c>
      <c r="B23" s="451"/>
      <c r="C23" s="677"/>
      <c r="D23" s="441"/>
      <c r="E23" s="423"/>
      <c r="F23" s="423"/>
      <c r="G23" s="442">
        <v>0.05</v>
      </c>
      <c r="H23" s="140"/>
      <c r="I23" s="432"/>
      <c r="J23" s="524"/>
      <c r="K23" s="524"/>
      <c r="L23" s="524"/>
      <c r="M23" s="524"/>
      <c r="N23" s="423"/>
      <c r="O23" s="423"/>
      <c r="P23" s="423"/>
      <c r="Q23" s="423"/>
      <c r="R23" s="423"/>
      <c r="S23" s="423"/>
      <c r="T23" s="423"/>
      <c r="U23" s="423"/>
      <c r="V23" s="423"/>
      <c r="W23" s="423"/>
      <c r="X23" s="423"/>
      <c r="Y23" s="423"/>
      <c r="Z23" s="423"/>
      <c r="AA23" s="148"/>
      <c r="AB23" s="18"/>
      <c r="AC23" s="18"/>
      <c r="AD23" s="18"/>
      <c r="AE23" s="18"/>
      <c r="AF23" s="668"/>
      <c r="AG23" s="668"/>
      <c r="AH23" s="668"/>
      <c r="AI23" s="668"/>
      <c r="AJ23" s="668"/>
      <c r="AK23" s="668"/>
      <c r="AL23" s="668"/>
      <c r="AM23" s="668"/>
      <c r="AN23" s="668"/>
    </row>
    <row r="24" spans="1:40">
      <c r="A24" s="339" t="s">
        <v>472</v>
      </c>
      <c r="B24" s="452"/>
      <c r="C24" s="679"/>
      <c r="D24" s="443">
        <v>4.0300000000000002E-2</v>
      </c>
      <c r="E24" s="423" t="s">
        <v>500</v>
      </c>
      <c r="F24" s="423" t="s">
        <v>501</v>
      </c>
      <c r="G24" s="442">
        <v>0.05</v>
      </c>
      <c r="H24" s="140"/>
      <c r="I24" s="379"/>
      <c r="J24" s="522"/>
      <c r="K24" s="522"/>
      <c r="L24" s="522"/>
      <c r="M24" s="522"/>
      <c r="N24" s="361"/>
      <c r="O24" s="361"/>
      <c r="P24" s="361"/>
      <c r="Q24" s="361"/>
      <c r="R24" s="361"/>
      <c r="S24" s="361"/>
      <c r="T24" s="361"/>
      <c r="U24" s="361"/>
      <c r="V24" s="361"/>
      <c r="W24" s="361"/>
      <c r="X24" s="361"/>
      <c r="Y24" s="361"/>
      <c r="Z24" s="361"/>
      <c r="AA24" s="148"/>
      <c r="AB24" s="668"/>
      <c r="AC24" s="668"/>
      <c r="AD24" s="668"/>
      <c r="AE24" s="668"/>
      <c r="AF24" s="668"/>
      <c r="AG24" s="668"/>
      <c r="AH24" s="668"/>
      <c r="AI24" s="668"/>
      <c r="AJ24" s="668"/>
      <c r="AK24" s="668"/>
      <c r="AL24" s="668"/>
      <c r="AM24" s="668"/>
      <c r="AN24" s="668"/>
    </row>
    <row r="25" spans="1:40">
      <c r="A25" s="348" t="s">
        <v>432</v>
      </c>
      <c r="B25" s="450"/>
      <c r="C25" s="676"/>
      <c r="D25" s="440"/>
      <c r="E25" s="362"/>
      <c r="F25" s="362"/>
      <c r="G25" s="434"/>
      <c r="H25" s="25"/>
      <c r="I25" s="431"/>
      <c r="J25" s="523"/>
      <c r="K25" s="523"/>
      <c r="L25" s="523"/>
      <c r="M25" s="523"/>
      <c r="N25" s="362"/>
      <c r="O25" s="362"/>
      <c r="P25" s="362"/>
      <c r="Q25" s="362"/>
      <c r="R25" s="362"/>
      <c r="S25" s="362"/>
      <c r="T25" s="362"/>
      <c r="U25" s="362"/>
      <c r="V25" s="362"/>
      <c r="W25" s="362"/>
      <c r="X25" s="362"/>
      <c r="Y25" s="362"/>
      <c r="Z25" s="362"/>
      <c r="AA25" s="148"/>
      <c r="AB25" s="668"/>
      <c r="AC25" s="668"/>
      <c r="AD25" s="668"/>
      <c r="AE25" s="668"/>
      <c r="AF25" s="668"/>
      <c r="AG25" s="668"/>
      <c r="AH25" s="668"/>
      <c r="AI25" s="668"/>
      <c r="AJ25" s="668"/>
      <c r="AK25" s="668"/>
      <c r="AL25" s="668"/>
      <c r="AM25" s="668"/>
      <c r="AN25" s="668"/>
    </row>
    <row r="26" spans="1:40">
      <c r="A26" s="339" t="s">
        <v>272</v>
      </c>
      <c r="B26" s="432">
        <v>7.2</v>
      </c>
      <c r="C26" s="524">
        <v>7.6</v>
      </c>
      <c r="D26" s="423">
        <v>9.3000000000000007</v>
      </c>
      <c r="E26" s="423">
        <v>10</v>
      </c>
      <c r="F26" s="423">
        <v>9.8000000000000007</v>
      </c>
      <c r="G26" s="423">
        <v>10.4</v>
      </c>
      <c r="H26" s="140"/>
      <c r="I26" s="432"/>
      <c r="J26" s="524"/>
      <c r="K26" s="524"/>
      <c r="L26" s="524"/>
      <c r="M26" s="524"/>
      <c r="N26" s="423"/>
      <c r="O26" s="423"/>
      <c r="P26" s="423"/>
      <c r="Q26" s="423"/>
      <c r="R26" s="423"/>
      <c r="S26" s="423"/>
      <c r="T26" s="423"/>
      <c r="U26" s="423"/>
      <c r="V26" s="423"/>
      <c r="W26" s="423"/>
      <c r="X26" s="423"/>
      <c r="Y26" s="423"/>
      <c r="Z26" s="423"/>
      <c r="AA26" s="148"/>
      <c r="AB26" s="668"/>
      <c r="AC26" s="668"/>
      <c r="AD26" s="668"/>
      <c r="AE26" s="668"/>
      <c r="AF26" s="668"/>
      <c r="AG26" s="668"/>
      <c r="AH26" s="668"/>
      <c r="AI26" s="668"/>
      <c r="AJ26" s="668"/>
      <c r="AK26" s="668"/>
      <c r="AL26" s="668"/>
      <c r="AM26" s="668"/>
      <c r="AN26" s="668"/>
    </row>
    <row r="27" spans="1:40">
      <c r="A27" s="339" t="s">
        <v>472</v>
      </c>
      <c r="B27" s="432">
        <v>4</v>
      </c>
      <c r="C27" s="524">
        <v>3</v>
      </c>
      <c r="D27" s="423">
        <v>3.9</v>
      </c>
      <c r="E27" s="423">
        <v>4</v>
      </c>
      <c r="F27" s="423">
        <v>3.8</v>
      </c>
      <c r="G27" s="423">
        <v>3.1</v>
      </c>
      <c r="H27" s="140"/>
      <c r="I27" s="379"/>
      <c r="J27" s="522"/>
      <c r="K27" s="522"/>
      <c r="L27" s="522"/>
      <c r="M27" s="522"/>
      <c r="N27" s="361"/>
      <c r="O27" s="361"/>
      <c r="P27" s="361"/>
      <c r="Q27" s="361"/>
      <c r="R27" s="361"/>
      <c r="S27" s="361"/>
      <c r="T27" s="361"/>
      <c r="U27" s="361"/>
      <c r="V27" s="361"/>
      <c r="W27" s="361"/>
      <c r="X27" s="361"/>
      <c r="Y27" s="361"/>
      <c r="Z27" s="361"/>
      <c r="AA27" s="148"/>
      <c r="AB27" s="668"/>
      <c r="AC27" s="668"/>
      <c r="AD27" s="668"/>
      <c r="AE27" s="668"/>
      <c r="AF27" s="668"/>
      <c r="AG27" s="668"/>
      <c r="AH27" s="668"/>
      <c r="AI27" s="668"/>
      <c r="AJ27" s="668"/>
      <c r="AK27" s="668"/>
      <c r="AL27" s="668"/>
      <c r="AM27" s="668"/>
      <c r="AN27" s="668"/>
    </row>
    <row r="28" spans="1:40">
      <c r="A28" s="348" t="s">
        <v>221</v>
      </c>
      <c r="B28" s="433">
        <f>SUM(B26:B27)</f>
        <v>11.2</v>
      </c>
      <c r="C28" s="678">
        <f>SUM(C26:C27)</f>
        <v>10.6</v>
      </c>
      <c r="D28" s="424">
        <f>SUM(D26:D27)</f>
        <v>13.200000000000001</v>
      </c>
      <c r="E28" s="424">
        <f>SUM(E26:E27)</f>
        <v>14</v>
      </c>
      <c r="F28" s="424">
        <f>SUM(F26:F27)</f>
        <v>13.600000000000001</v>
      </c>
      <c r="G28" s="424">
        <f t="shared" ref="G28" si="3">SUM(G26:G27)</f>
        <v>13.5</v>
      </c>
      <c r="H28" s="26"/>
      <c r="I28" s="431"/>
      <c r="J28" s="523"/>
      <c r="K28" s="523"/>
      <c r="L28" s="523"/>
      <c r="M28" s="523"/>
      <c r="N28" s="362"/>
      <c r="O28" s="362"/>
      <c r="P28" s="362"/>
      <c r="Q28" s="362"/>
      <c r="R28" s="362"/>
      <c r="S28" s="362"/>
      <c r="T28" s="362"/>
      <c r="U28" s="362"/>
      <c r="V28" s="362"/>
      <c r="W28" s="362"/>
      <c r="X28" s="362"/>
      <c r="Y28" s="362"/>
      <c r="Z28" s="362"/>
      <c r="AA28" s="148"/>
      <c r="AB28" s="668"/>
      <c r="AC28" s="668"/>
      <c r="AD28" s="668"/>
      <c r="AE28" s="668"/>
      <c r="AF28" s="668"/>
      <c r="AG28" s="668"/>
      <c r="AH28" s="668"/>
      <c r="AI28" s="668"/>
      <c r="AJ28" s="668"/>
      <c r="AK28" s="668"/>
      <c r="AL28" s="668"/>
      <c r="AM28" s="668"/>
      <c r="AN28" s="668"/>
    </row>
    <row r="29" spans="1:40">
      <c r="A29" s="194" t="s">
        <v>519</v>
      </c>
      <c r="B29" s="668"/>
      <c r="C29" s="668"/>
      <c r="D29" s="668"/>
      <c r="E29" s="668"/>
      <c r="F29" s="668"/>
      <c r="G29" s="668"/>
      <c r="H29" s="668"/>
      <c r="I29" s="668"/>
      <c r="L29" s="668"/>
      <c r="M29" s="668"/>
      <c r="N29" s="668"/>
      <c r="O29" s="668"/>
      <c r="P29" s="668"/>
      <c r="Q29" s="668"/>
      <c r="R29" s="668"/>
      <c r="S29" s="668"/>
      <c r="T29" s="668"/>
      <c r="U29" s="668"/>
      <c r="V29" s="668"/>
      <c r="W29" s="668"/>
      <c r="X29" s="668"/>
      <c r="Y29" s="668"/>
      <c r="Z29" s="668"/>
      <c r="AA29" s="148"/>
      <c r="AB29" s="668"/>
      <c r="AC29" s="668"/>
      <c r="AD29" s="668"/>
      <c r="AE29" s="668"/>
      <c r="AF29" s="668"/>
      <c r="AG29" s="668"/>
      <c r="AH29" s="668"/>
      <c r="AI29" s="668"/>
      <c r="AJ29" s="668"/>
      <c r="AK29" s="668"/>
      <c r="AL29" s="668"/>
      <c r="AM29" s="668"/>
      <c r="AN29" s="668"/>
    </row>
    <row r="30" spans="1:40">
      <c r="A30" s="194"/>
      <c r="B30" s="668"/>
      <c r="C30" s="668"/>
      <c r="D30" s="668"/>
      <c r="E30" s="668"/>
      <c r="F30" s="668"/>
      <c r="G30" s="668"/>
      <c r="H30" s="668"/>
      <c r="I30" s="668"/>
      <c r="L30" s="668"/>
      <c r="M30" s="668"/>
      <c r="N30" s="668"/>
      <c r="O30" s="668"/>
      <c r="P30" s="668"/>
      <c r="Q30" s="668"/>
      <c r="R30" s="668"/>
      <c r="S30" s="668"/>
      <c r="T30" s="668"/>
      <c r="U30" s="668"/>
      <c r="V30" s="668"/>
      <c r="W30" s="668"/>
      <c r="X30" s="668"/>
      <c r="Y30" s="668"/>
      <c r="Z30" s="668"/>
      <c r="AA30" s="668"/>
      <c r="AB30" s="668"/>
      <c r="AC30" s="668"/>
      <c r="AD30" s="668"/>
      <c r="AE30" s="668"/>
      <c r="AF30" s="668"/>
      <c r="AG30" s="668"/>
      <c r="AH30" s="668"/>
      <c r="AI30" s="668"/>
      <c r="AJ30" s="668"/>
      <c r="AK30" s="668"/>
      <c r="AL30" s="668"/>
      <c r="AM30" s="668"/>
      <c r="AN30" s="668"/>
    </row>
    <row r="31" spans="1:40">
      <c r="A31" s="225"/>
      <c r="B31" s="668"/>
      <c r="C31" s="668"/>
      <c r="D31" s="668"/>
      <c r="E31" s="668"/>
      <c r="F31" s="668"/>
      <c r="G31" s="668"/>
      <c r="H31" s="668"/>
      <c r="I31" s="668"/>
      <c r="L31" s="668"/>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c r="AK31" s="668"/>
      <c r="AL31" s="668"/>
      <c r="AM31" s="668"/>
      <c r="AN31" s="668"/>
    </row>
    <row r="32" spans="1:40">
      <c r="A32" s="668"/>
      <c r="B32" s="668"/>
      <c r="C32" s="668"/>
      <c r="D32" s="668"/>
      <c r="E32" s="668"/>
      <c r="F32" s="668"/>
      <c r="G32" s="668"/>
      <c r="H32" s="668"/>
      <c r="I32" s="668"/>
      <c r="L32" s="668"/>
      <c r="M32" s="668"/>
      <c r="N32" s="681"/>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68"/>
    </row>
    <row r="33" spans="2:35">
      <c r="B33" s="668"/>
      <c r="C33" s="668"/>
      <c r="D33" s="668"/>
      <c r="E33" s="668"/>
      <c r="F33" s="668"/>
      <c r="G33" s="668"/>
      <c r="H33" s="668"/>
      <c r="I33" s="668"/>
      <c r="L33" s="668"/>
      <c r="M33" s="668"/>
      <c r="N33" s="681"/>
      <c r="O33" s="668"/>
      <c r="P33" s="668"/>
      <c r="Q33" s="668"/>
      <c r="R33" s="668"/>
      <c r="S33" s="668"/>
      <c r="T33" s="668"/>
      <c r="U33" s="668"/>
      <c r="V33" s="668"/>
      <c r="W33" s="668"/>
      <c r="X33" s="668"/>
      <c r="Y33" s="668"/>
      <c r="Z33" s="668"/>
      <c r="AA33" s="668"/>
      <c r="AB33" s="668"/>
      <c r="AC33" s="668"/>
      <c r="AD33" s="668"/>
      <c r="AE33" s="668"/>
      <c r="AF33" s="668"/>
      <c r="AG33" s="668"/>
      <c r="AH33" s="668"/>
      <c r="AI33" s="668"/>
    </row>
    <row r="34" spans="2:35">
      <c r="B34" s="668"/>
      <c r="C34" s="668"/>
      <c r="D34" s="668"/>
      <c r="E34" s="668"/>
      <c r="F34" s="668"/>
      <c r="G34" s="668"/>
      <c r="H34" s="681"/>
      <c r="I34" s="681"/>
      <c r="K34" s="680"/>
      <c r="L34" s="680"/>
      <c r="M34" s="680"/>
      <c r="N34" s="681"/>
      <c r="O34" s="681"/>
      <c r="P34" s="680"/>
      <c r="Q34" s="680"/>
      <c r="R34" s="681"/>
      <c r="S34" s="681"/>
      <c r="T34" s="681"/>
      <c r="U34" s="681"/>
      <c r="V34" s="668"/>
      <c r="W34" s="681"/>
      <c r="X34" s="668"/>
      <c r="Y34" s="681"/>
      <c r="Z34" s="668"/>
      <c r="AA34" s="681"/>
      <c r="AB34" s="668"/>
      <c r="AC34" s="668"/>
      <c r="AD34" s="668"/>
      <c r="AE34" s="668"/>
      <c r="AF34" s="668"/>
      <c r="AG34" s="668"/>
      <c r="AH34" s="668"/>
      <c r="AI34" s="668"/>
    </row>
    <row r="35" spans="2:35">
      <c r="B35" s="668"/>
      <c r="C35" s="668"/>
      <c r="D35" s="668"/>
      <c r="E35" s="668"/>
      <c r="F35" s="668"/>
      <c r="G35" s="668"/>
      <c r="H35" s="681"/>
      <c r="I35" s="681"/>
      <c r="K35" s="681"/>
      <c r="L35" s="681"/>
      <c r="M35" s="681"/>
      <c r="N35" s="681"/>
      <c r="O35" s="681"/>
      <c r="P35" s="681"/>
      <c r="Q35" s="681"/>
      <c r="R35" s="681"/>
      <c r="S35" s="681"/>
      <c r="T35" s="681"/>
      <c r="U35" s="681"/>
      <c r="V35" s="668"/>
      <c r="W35" s="681"/>
      <c r="X35" s="668"/>
      <c r="Y35" s="681"/>
      <c r="Z35" s="668"/>
      <c r="AA35" s="681"/>
      <c r="AB35" s="668"/>
      <c r="AC35" s="668"/>
      <c r="AD35" s="668"/>
      <c r="AE35" s="668"/>
      <c r="AF35" s="668"/>
      <c r="AG35" s="668"/>
      <c r="AH35" s="668"/>
      <c r="AI35" s="668"/>
    </row>
    <row r="36" spans="2:35">
      <c r="B36" s="668"/>
      <c r="C36" s="668"/>
      <c r="D36" s="668"/>
      <c r="E36" s="668"/>
      <c r="F36" s="668"/>
      <c r="G36" s="668"/>
      <c r="H36" s="668"/>
      <c r="I36" s="668"/>
      <c r="L36" s="668"/>
      <c r="M36" s="668"/>
      <c r="N36" s="668"/>
      <c r="O36" s="668"/>
      <c r="P36" s="668"/>
      <c r="Q36" s="668"/>
      <c r="R36" s="668"/>
      <c r="S36" s="668"/>
      <c r="T36" s="668"/>
      <c r="U36" s="668"/>
      <c r="V36" s="668"/>
      <c r="W36" s="668"/>
      <c r="X36" s="668"/>
      <c r="Y36" s="668"/>
      <c r="Z36" s="668"/>
      <c r="AA36" s="668"/>
      <c r="AB36" s="668"/>
      <c r="AC36" s="668"/>
      <c r="AD36" s="668"/>
      <c r="AE36" s="668"/>
      <c r="AF36" s="668"/>
      <c r="AG36" s="668"/>
      <c r="AH36" s="668"/>
      <c r="AI36" s="668"/>
    </row>
    <row r="37" spans="2:35">
      <c r="B37" s="668"/>
      <c r="C37" s="668"/>
      <c r="D37" s="668"/>
      <c r="E37" s="668"/>
      <c r="F37" s="668"/>
      <c r="G37" s="668"/>
      <c r="H37" s="668"/>
      <c r="I37" s="668"/>
      <c r="L37" s="668"/>
      <c r="M37" s="668"/>
      <c r="N37" s="668"/>
      <c r="O37" s="668"/>
      <c r="P37" s="668"/>
      <c r="Q37" s="668"/>
      <c r="R37" s="668"/>
      <c r="S37" s="668"/>
      <c r="T37" s="668"/>
      <c r="U37" s="668"/>
      <c r="V37" s="668"/>
      <c r="W37" s="668"/>
      <c r="X37" s="668"/>
      <c r="Y37" s="668"/>
      <c r="Z37" s="668"/>
      <c r="AA37" s="668"/>
      <c r="AB37" s="668"/>
      <c r="AC37" s="668"/>
      <c r="AD37" s="668"/>
      <c r="AE37" s="668"/>
      <c r="AF37" s="668"/>
      <c r="AG37" s="668"/>
      <c r="AH37" s="668"/>
      <c r="AI37" s="668"/>
    </row>
    <row r="38" spans="2:35">
      <c r="B38" s="668"/>
      <c r="C38" s="668"/>
      <c r="D38" s="668"/>
      <c r="E38" s="668"/>
      <c r="F38" s="668"/>
      <c r="G38" s="668"/>
      <c r="H38" s="668"/>
      <c r="I38" s="668"/>
      <c r="L38" s="668"/>
      <c r="M38" s="668"/>
      <c r="N38" s="668"/>
      <c r="O38" s="668"/>
      <c r="P38" s="668"/>
      <c r="Q38" s="668"/>
      <c r="R38" s="668"/>
      <c r="S38" s="668"/>
      <c r="T38" s="668"/>
      <c r="U38" s="668"/>
      <c r="V38" s="668"/>
      <c r="W38" s="668"/>
      <c r="X38" s="668"/>
      <c r="Y38" s="668"/>
      <c r="Z38" s="668"/>
      <c r="AA38" s="668"/>
      <c r="AB38" s="668"/>
      <c r="AC38" s="668"/>
      <c r="AD38" s="668"/>
      <c r="AE38" s="668"/>
      <c r="AF38" s="668"/>
      <c r="AG38" s="668"/>
      <c r="AH38" s="668"/>
      <c r="AI38" s="668"/>
    </row>
    <row r="39" spans="2:35">
      <c r="B39" s="668"/>
      <c r="C39" s="668"/>
      <c r="D39" s="668"/>
      <c r="E39" s="668"/>
      <c r="F39" s="668"/>
      <c r="G39" s="668"/>
      <c r="H39" s="668"/>
      <c r="I39" s="668"/>
      <c r="L39" s="668"/>
      <c r="M39" s="668"/>
      <c r="N39" s="668"/>
      <c r="O39" s="668"/>
      <c r="P39" s="668"/>
      <c r="Q39" s="668"/>
      <c r="R39" s="668"/>
      <c r="S39" s="668"/>
      <c r="T39" s="668"/>
      <c r="U39" s="668"/>
      <c r="V39" s="668"/>
      <c r="W39" s="668"/>
      <c r="X39" s="668"/>
      <c r="Y39" s="668"/>
      <c r="Z39" s="668"/>
      <c r="AA39" s="668"/>
      <c r="AB39" s="668"/>
      <c r="AC39" s="668"/>
      <c r="AD39" s="668"/>
      <c r="AE39" s="668"/>
      <c r="AF39" s="668"/>
      <c r="AG39" s="668"/>
      <c r="AH39" s="668"/>
      <c r="AI39" s="668"/>
    </row>
    <row r="40" spans="2:35">
      <c r="B40" s="668"/>
      <c r="C40" s="668"/>
      <c r="D40" s="668"/>
      <c r="E40" s="668"/>
      <c r="F40" s="668"/>
      <c r="G40" s="668"/>
      <c r="H40" s="668"/>
      <c r="I40" s="668"/>
      <c r="L40" s="668"/>
      <c r="M40" s="668"/>
      <c r="N40" s="668"/>
      <c r="O40" s="668"/>
      <c r="P40" s="668"/>
      <c r="Q40" s="668"/>
      <c r="R40" s="668"/>
      <c r="S40" s="668"/>
      <c r="T40" s="668"/>
      <c r="U40" s="668"/>
      <c r="V40" s="668"/>
      <c r="W40" s="668"/>
      <c r="X40" s="668"/>
      <c r="Y40" s="668"/>
      <c r="Z40" s="668"/>
      <c r="AA40" s="668"/>
      <c r="AB40" s="668"/>
      <c r="AC40" s="668"/>
      <c r="AD40" s="668"/>
      <c r="AE40" s="668"/>
      <c r="AF40" s="668"/>
      <c r="AG40" s="668"/>
      <c r="AH40" s="668"/>
      <c r="AI40" s="668"/>
    </row>
    <row r="41" spans="2:35">
      <c r="B41" s="668"/>
      <c r="C41" s="668"/>
      <c r="D41" s="668"/>
      <c r="E41" s="668"/>
      <c r="F41" s="668"/>
      <c r="G41" s="668"/>
      <c r="H41" s="668"/>
      <c r="I41" s="668"/>
      <c r="L41" s="668"/>
      <c r="M41" s="668"/>
      <c r="N41" s="668"/>
      <c r="O41" s="668"/>
      <c r="P41" s="668"/>
      <c r="Q41" s="668"/>
      <c r="R41" s="668"/>
      <c r="S41" s="668"/>
      <c r="T41" s="668"/>
      <c r="U41" s="668"/>
      <c r="V41" s="668"/>
      <c r="W41" s="668"/>
      <c r="X41" s="668"/>
      <c r="Y41" s="668"/>
      <c r="Z41" s="668"/>
      <c r="AA41" s="668"/>
      <c r="AB41" s="668"/>
      <c r="AC41" s="668"/>
      <c r="AD41" s="668"/>
      <c r="AE41" s="668"/>
      <c r="AF41" s="668"/>
      <c r="AG41" s="668"/>
      <c r="AH41" s="668"/>
      <c r="AI41" s="668"/>
    </row>
    <row r="42" spans="2:35">
      <c r="B42" s="668"/>
      <c r="C42" s="668"/>
      <c r="D42" s="668"/>
      <c r="E42" s="668"/>
      <c r="F42" s="668"/>
      <c r="G42" s="668"/>
      <c r="H42" s="668"/>
      <c r="I42" s="668"/>
      <c r="L42" s="668"/>
      <c r="M42" s="668"/>
      <c r="N42" s="668"/>
      <c r="O42" s="668"/>
      <c r="P42" s="668"/>
      <c r="Q42" s="668"/>
      <c r="R42" s="668"/>
      <c r="S42" s="668"/>
      <c r="T42" s="668"/>
      <c r="U42" s="668"/>
      <c r="V42" s="668"/>
      <c r="W42" s="668"/>
      <c r="X42" s="668"/>
      <c r="Y42" s="668"/>
      <c r="Z42" s="668"/>
      <c r="AA42" s="668"/>
      <c r="AB42" s="668"/>
      <c r="AC42" s="668"/>
      <c r="AD42" s="668"/>
      <c r="AE42" s="668"/>
      <c r="AF42" s="668"/>
      <c r="AG42" s="668"/>
      <c r="AH42" s="668"/>
      <c r="AI42" s="724"/>
    </row>
  </sheetData>
  <phoneticPr fontId="12" type="noConversion"/>
  <conditionalFormatting sqref="F8:G9 E21:G28 C9:G9 C18:G19 C16:H16">
    <cfRule type="expression" dxfId="37" priority="1211">
      <formula>#REF!=0</formula>
    </cfRule>
  </conditionalFormatting>
  <conditionalFormatting sqref="C20:D28">
    <cfRule type="expression" dxfId="36" priority="587">
      <formula>#REF!=0</formula>
    </cfRule>
  </conditionalFormatting>
  <conditionalFormatting sqref="B8:E8">
    <cfRule type="expression" dxfId="35" priority="603">
      <formula>#REF!=0</formula>
    </cfRule>
  </conditionalFormatting>
  <conditionalFormatting sqref="C7:G8">
    <cfRule type="expression" dxfId="34" priority="1085">
      <formula>#REF!=0</formula>
    </cfRule>
  </conditionalFormatting>
  <conditionalFormatting sqref="B11:G11">
    <cfRule type="expression" dxfId="33" priority="289">
      <formula>#REF!=0</formula>
    </cfRule>
  </conditionalFormatting>
  <conditionalFormatting sqref="B13:G13">
    <cfRule type="expression" dxfId="32" priority="542">
      <formula>#REF!=0</formula>
    </cfRule>
  </conditionalFormatting>
  <conditionalFormatting sqref="B10:G10">
    <cfRule type="expression" dxfId="31" priority="339">
      <formula>#REF!=0</formula>
    </cfRule>
  </conditionalFormatting>
  <conditionalFormatting sqref="B12:G12">
    <cfRule type="expression" dxfId="30" priority="40">
      <formula>#REF!=0</formula>
    </cfRule>
  </conditionalFormatting>
  <conditionalFormatting sqref="C14:G15">
    <cfRule type="expression" dxfId="29" priority="23">
      <formula>#REF!=0</formula>
    </cfRule>
  </conditionalFormatting>
  <conditionalFormatting sqref="E20:G20">
    <cfRule type="expression" dxfId="28" priority="1187">
      <formula>#REF!=0</formula>
    </cfRule>
  </conditionalFormatting>
  <conditionalFormatting sqref="F7:G7">
    <cfRule type="expression" dxfId="27" priority="1242">
      <formula>#REF!=0</formula>
    </cfRule>
  </conditionalFormatting>
  <conditionalFormatting sqref="F23:G24">
    <cfRule type="expression" dxfId="26" priority="1176">
      <formula>#REF!=0</formula>
    </cfRule>
  </conditionalFormatting>
  <conditionalFormatting sqref="F26:G27">
    <cfRule type="expression" dxfId="25" priority="1160">
      <formula>#REF!=0</formula>
    </cfRule>
  </conditionalFormatting>
  <conditionalFormatting sqref="F19:G20">
    <cfRule type="expression" dxfId="24" priority="1097">
      <formula>#REF!=0</formula>
    </cfRule>
  </conditionalFormatting>
  <conditionalFormatting sqref="H7:Z16">
    <cfRule type="expression" dxfId="23" priority="19">
      <formula>#REF!=0</formula>
    </cfRule>
  </conditionalFormatting>
  <conditionalFormatting sqref="H18:Z28">
    <cfRule type="expression" dxfId="22" priority="31">
      <formula>#REF!=0</formula>
    </cfRule>
  </conditionalFormatting>
  <conditionalFormatting sqref="N19:O20">
    <cfRule type="expression" dxfId="21" priority="30">
      <formula>#REF!=0</formula>
    </cfRule>
  </conditionalFormatting>
  <conditionalFormatting sqref="N23:O24">
    <cfRule type="expression" dxfId="20" priority="29">
      <formula>#REF!=0</formula>
    </cfRule>
  </conditionalFormatting>
  <conditionalFormatting sqref="N26:O27">
    <cfRule type="expression" dxfId="19" priority="28">
      <formula>#REF!=0</formula>
    </cfRule>
  </conditionalFormatting>
  <conditionalFormatting sqref="S15:T15">
    <cfRule type="expression" dxfId="18" priority="690">
      <formula>#REF!=0</formula>
    </cfRule>
  </conditionalFormatting>
  <conditionalFormatting sqref="M19:M20">
    <cfRule type="expression" dxfId="17" priority="18">
      <formula>#REF!=0</formula>
    </cfRule>
  </conditionalFormatting>
  <conditionalFormatting sqref="M23:M24">
    <cfRule type="expression" dxfId="16" priority="17">
      <formula>#REF!=0</formula>
    </cfRule>
  </conditionalFormatting>
  <conditionalFormatting sqref="M26:M27">
    <cfRule type="expression" dxfId="15" priority="16">
      <formula>#REF!=0</formula>
    </cfRule>
  </conditionalFormatting>
  <conditionalFormatting sqref="L19:L20">
    <cfRule type="expression" dxfId="14" priority="15">
      <formula>#REF!=0</formula>
    </cfRule>
  </conditionalFormatting>
  <conditionalFormatting sqref="L23:L24">
    <cfRule type="expression" dxfId="13" priority="14">
      <formula>#REF!=0</formula>
    </cfRule>
  </conditionalFormatting>
  <conditionalFormatting sqref="L26:L27">
    <cfRule type="expression" dxfId="12" priority="13">
      <formula>#REF!=0</formula>
    </cfRule>
  </conditionalFormatting>
  <conditionalFormatting sqref="B8:B9 B18:B19">
    <cfRule type="expression" dxfId="11" priority="12">
      <formula>#REF!=0</formula>
    </cfRule>
  </conditionalFormatting>
  <conditionalFormatting sqref="B20:B28">
    <cfRule type="expression" dxfId="10" priority="10">
      <formula>#REF!=0</formula>
    </cfRule>
  </conditionalFormatting>
  <conditionalFormatting sqref="B7:B8">
    <cfRule type="expression" dxfId="9" priority="11">
      <formula>#REF!=0</formula>
    </cfRule>
  </conditionalFormatting>
  <conditionalFormatting sqref="B15">
    <cfRule type="expression" dxfId="8" priority="9">
      <formula>#REF!=0</formula>
    </cfRule>
  </conditionalFormatting>
  <conditionalFormatting sqref="K19:K20">
    <cfRule type="expression" dxfId="7" priority="8">
      <formula>#REF!=0</formula>
    </cfRule>
  </conditionalFormatting>
  <conditionalFormatting sqref="K23:K24">
    <cfRule type="expression" dxfId="6" priority="7">
      <formula>#REF!=0</formula>
    </cfRule>
  </conditionalFormatting>
  <conditionalFormatting sqref="K26:K27">
    <cfRule type="expression" dxfId="5" priority="6">
      <formula>#REF!=0</formula>
    </cfRule>
  </conditionalFormatting>
  <conditionalFormatting sqref="B14">
    <cfRule type="expression" dxfId="4" priority="5">
      <formula>#REF!=0</formula>
    </cfRule>
  </conditionalFormatting>
  <conditionalFormatting sqref="B16">
    <cfRule type="expression" dxfId="3" priority="4">
      <formula>#REF!=0</formula>
    </cfRule>
  </conditionalFormatting>
  <conditionalFormatting sqref="J19:J20">
    <cfRule type="expression" dxfId="2" priority="3">
      <formula>#REF!=0</formula>
    </cfRule>
  </conditionalFormatting>
  <conditionalFormatting sqref="J23:J24">
    <cfRule type="expression" dxfId="1" priority="2">
      <formula>#REF!=0</formula>
    </cfRule>
  </conditionalFormatting>
  <conditionalFormatting sqref="J26:J27">
    <cfRule type="expression" dxfId="0" priority="1">
      <formula>#REF!=0</formula>
    </cfRule>
  </conditionalFormatting>
  <pageMargins left="0.7" right="0.7" top="0.75" bottom="0.75" header="0.3" footer="0.3"/>
  <pageSetup paperSize="9" orientation="portrait" r:id="rId1"/>
  <ignoredErrors>
    <ignoredError sqref="C8:F13 C15:F16 D14:F14" formulaRange="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CA504-F91D-48C9-A2B2-736DFDBE3295}">
  <sheetPr>
    <tabColor theme="3"/>
    <outlinePr summaryRight="0"/>
  </sheetPr>
  <dimension ref="A1:AG71"/>
  <sheetViews>
    <sheetView showGridLines="0" zoomScaleNormal="100" workbookViewId="0"/>
  </sheetViews>
  <sheetFormatPr defaultColWidth="9.44140625" defaultRowHeight="13.2"/>
  <cols>
    <col min="1" max="1" width="45.5546875" style="4" customWidth="1"/>
    <col min="2" max="2" width="13.33203125" style="487" customWidth="1"/>
    <col min="3" max="32" width="13.33203125" style="4" customWidth="1"/>
    <col min="33" max="16384" width="9.44140625" style="4"/>
  </cols>
  <sheetData>
    <row r="1" spans="1:33" ht="39.75" customHeight="1">
      <c r="A1" s="3" t="s">
        <v>11</v>
      </c>
      <c r="B1" s="713"/>
      <c r="C1" s="668"/>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row>
    <row r="2" spans="1:33" ht="39.75" customHeight="1" thickBot="1">
      <c r="A2" s="520" t="s">
        <v>714</v>
      </c>
      <c r="B2" s="48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9"/>
    </row>
    <row r="3" spans="1:33">
      <c r="A3" s="668"/>
      <c r="B3" s="713"/>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row>
    <row r="4" spans="1:33" ht="15.6">
      <c r="A4" s="453"/>
      <c r="B4" s="258"/>
      <c r="C4" s="453"/>
      <c r="D4" s="259" t="s">
        <v>475</v>
      </c>
      <c r="E4" s="259">
        <v>2023</v>
      </c>
      <c r="F4" s="259" t="s">
        <v>520</v>
      </c>
      <c r="G4" s="259">
        <v>2021</v>
      </c>
      <c r="H4" s="259">
        <v>2020</v>
      </c>
      <c r="I4" s="259">
        <v>2019</v>
      </c>
      <c r="J4" s="726"/>
      <c r="K4" s="257" t="s">
        <v>455</v>
      </c>
      <c r="L4" s="259" t="s">
        <v>159</v>
      </c>
      <c r="M4" s="259" t="s">
        <v>160</v>
      </c>
      <c r="N4" s="259" t="s">
        <v>161</v>
      </c>
      <c r="O4" s="259" t="s">
        <v>162</v>
      </c>
      <c r="P4" s="259" t="s">
        <v>163</v>
      </c>
      <c r="Q4" s="259" t="s">
        <v>164</v>
      </c>
      <c r="R4" s="259" t="s">
        <v>521</v>
      </c>
      <c r="S4" s="259" t="s">
        <v>166</v>
      </c>
      <c r="T4" s="259" t="s">
        <v>167</v>
      </c>
      <c r="U4" s="259" t="s">
        <v>168</v>
      </c>
      <c r="V4" s="259" t="s">
        <v>169</v>
      </c>
      <c r="W4" s="259" t="s">
        <v>170</v>
      </c>
      <c r="X4" s="259" t="s">
        <v>451</v>
      </c>
      <c r="Y4" s="259" t="s">
        <v>481</v>
      </c>
      <c r="Z4" s="259" t="s">
        <v>449</v>
      </c>
      <c r="AA4" s="259" t="s">
        <v>482</v>
      </c>
      <c r="AB4" s="259" t="s">
        <v>483</v>
      </c>
      <c r="AC4" s="259" t="s">
        <v>484</v>
      </c>
      <c r="AD4" s="259" t="s">
        <v>485</v>
      </c>
      <c r="AE4" s="259" t="s">
        <v>486</v>
      </c>
      <c r="AF4" s="259" t="s">
        <v>487</v>
      </c>
      <c r="AG4" s="668"/>
    </row>
    <row r="5" spans="1:33" ht="15.6">
      <c r="A5" s="454" t="s">
        <v>522</v>
      </c>
      <c r="B5" s="340"/>
      <c r="C5" s="455"/>
      <c r="D5" s="457"/>
      <c r="E5" s="455"/>
      <c r="F5" s="455"/>
      <c r="G5" s="455"/>
      <c r="H5" s="455"/>
      <c r="I5" s="455"/>
      <c r="J5" s="668"/>
      <c r="K5" s="457"/>
      <c r="L5" s="455"/>
      <c r="M5" s="455"/>
      <c r="N5" s="455"/>
      <c r="O5" s="455"/>
      <c r="P5" s="455"/>
      <c r="Q5" s="455"/>
      <c r="R5" s="455"/>
      <c r="S5" s="455"/>
      <c r="T5" s="455"/>
      <c r="U5" s="455"/>
      <c r="V5" s="455"/>
      <c r="W5" s="455"/>
      <c r="X5" s="455"/>
      <c r="Y5" s="455"/>
      <c r="Z5" s="455"/>
      <c r="AA5" s="455"/>
      <c r="AB5" s="455"/>
      <c r="AC5" s="455"/>
      <c r="AD5" s="455"/>
      <c r="AE5" s="455"/>
      <c r="AF5" s="455"/>
      <c r="AG5" s="668"/>
    </row>
    <row r="6" spans="1:33">
      <c r="A6" s="339" t="s">
        <v>59</v>
      </c>
      <c r="B6" s="340" t="s">
        <v>523</v>
      </c>
      <c r="C6" s="455"/>
      <c r="D6" s="458">
        <v>81.5</v>
      </c>
      <c r="E6" s="524">
        <v>94.4</v>
      </c>
      <c r="F6" s="423">
        <v>230.2</v>
      </c>
      <c r="G6" s="423">
        <v>90.5</v>
      </c>
      <c r="H6" s="423">
        <v>34.020702137291266</v>
      </c>
      <c r="I6" s="423">
        <v>46.122653443568538</v>
      </c>
      <c r="J6" s="668"/>
      <c r="K6" s="432">
        <v>75.900000000000006</v>
      </c>
      <c r="L6" s="524">
        <v>87.1</v>
      </c>
      <c r="M6" s="524">
        <v>93.86</v>
      </c>
      <c r="N6" s="524">
        <v>101.2</v>
      </c>
      <c r="O6" s="524">
        <v>81.329869324970119</v>
      </c>
      <c r="P6" s="423">
        <v>101.7</v>
      </c>
      <c r="Q6" s="423">
        <v>226.74666666666667</v>
      </c>
      <c r="R6" s="423">
        <v>381.81</v>
      </c>
      <c r="S6" s="423">
        <v>168.11</v>
      </c>
      <c r="T6" s="423">
        <v>140.30000000000001</v>
      </c>
      <c r="U6" s="423">
        <v>149.69999999999999</v>
      </c>
      <c r="V6" s="423">
        <v>100.00786992234173</v>
      </c>
      <c r="W6" s="423">
        <v>57.610627090800477</v>
      </c>
      <c r="X6" s="423">
        <v>53.653347353719198</v>
      </c>
      <c r="Y6" s="423">
        <v>41.553650027463028</v>
      </c>
      <c r="Z6" s="423">
        <v>38.171989545997612</v>
      </c>
      <c r="AA6" s="423">
        <v>28.82755570489844</v>
      </c>
      <c r="AB6" s="423">
        <v>27.529613270806014</v>
      </c>
      <c r="AC6" s="423">
        <v>43.543162159317802</v>
      </c>
      <c r="AD6" s="423">
        <v>49.032920400238957</v>
      </c>
      <c r="AE6" s="423">
        <v>44.094226403823178</v>
      </c>
      <c r="AF6" s="423">
        <v>47.820304810894193</v>
      </c>
      <c r="AG6" s="668"/>
    </row>
    <row r="7" spans="1:33">
      <c r="A7" s="339" t="s">
        <v>282</v>
      </c>
      <c r="B7" s="340" t="s">
        <v>523</v>
      </c>
      <c r="C7" s="455"/>
      <c r="D7" s="458">
        <v>81.5</v>
      </c>
      <c r="E7" s="524">
        <v>93.9</v>
      </c>
      <c r="F7" s="423">
        <v>226.9</v>
      </c>
      <c r="G7" s="423">
        <v>88.8</v>
      </c>
      <c r="H7" s="423">
        <v>34.037291898397889</v>
      </c>
      <c r="I7" s="423">
        <v>46.278085092208464</v>
      </c>
      <c r="J7" s="668"/>
      <c r="K7" s="432">
        <v>75.900000000000006</v>
      </c>
      <c r="L7" s="524">
        <v>87</v>
      </c>
      <c r="M7" s="524">
        <v>93.86</v>
      </c>
      <c r="N7" s="524">
        <v>101.19</v>
      </c>
      <c r="O7" s="524">
        <v>80.870461917562736</v>
      </c>
      <c r="P7" s="423">
        <v>100</v>
      </c>
      <c r="Q7" s="423">
        <v>226.54333333333338</v>
      </c>
      <c r="R7" s="423">
        <v>374.56666666666666</v>
      </c>
      <c r="S7" s="423">
        <v>163.96</v>
      </c>
      <c r="T7" s="423">
        <v>138.6</v>
      </c>
      <c r="U7" s="423">
        <v>146.4</v>
      </c>
      <c r="V7" s="423">
        <v>99.715544504181594</v>
      </c>
      <c r="W7" s="423">
        <v>56.082550328554341</v>
      </c>
      <c r="X7" s="423">
        <v>52.078176305571589</v>
      </c>
      <c r="Y7" s="423">
        <v>41.239418871576326</v>
      </c>
      <c r="Z7" s="423">
        <v>38.373898596176836</v>
      </c>
      <c r="AA7" s="423">
        <v>28.903093339307038</v>
      </c>
      <c r="AB7" s="423">
        <v>27.632756786531345</v>
      </c>
      <c r="AC7" s="423">
        <v>43.877660761107499</v>
      </c>
      <c r="AD7" s="423">
        <v>49.093821983273578</v>
      </c>
      <c r="AE7" s="423">
        <v>44.14955346475508</v>
      </c>
      <c r="AF7" s="423">
        <v>47.991304159697684</v>
      </c>
      <c r="AG7" s="668"/>
    </row>
    <row r="8" spans="1:33">
      <c r="A8" s="339" t="s">
        <v>283</v>
      </c>
      <c r="B8" s="340" t="s">
        <v>523</v>
      </c>
      <c r="C8" s="455"/>
      <c r="D8" s="458">
        <v>83.2</v>
      </c>
      <c r="E8" s="524">
        <v>90.8</v>
      </c>
      <c r="F8" s="423">
        <v>192.8</v>
      </c>
      <c r="G8" s="423">
        <v>86.7</v>
      </c>
      <c r="H8" s="423">
        <v>33.681383788853161</v>
      </c>
      <c r="I8" s="423">
        <v>45.859063640896032</v>
      </c>
      <c r="J8" s="668"/>
      <c r="K8" s="432">
        <v>76</v>
      </c>
      <c r="L8" s="524">
        <v>90.4</v>
      </c>
      <c r="M8" s="524">
        <v>93.86</v>
      </c>
      <c r="N8" s="524">
        <v>95.8</v>
      </c>
      <c r="O8" s="524">
        <v>74.671604390680997</v>
      </c>
      <c r="P8" s="423">
        <v>99.4</v>
      </c>
      <c r="Q8" s="423">
        <v>218.91</v>
      </c>
      <c r="R8" s="423">
        <v>274.49666666666667</v>
      </c>
      <c r="S8" s="423">
        <v>141.94999999999999</v>
      </c>
      <c r="T8" s="423">
        <v>132.5</v>
      </c>
      <c r="U8" s="423">
        <v>141.69999999999999</v>
      </c>
      <c r="V8" s="423">
        <v>97.736512694145759</v>
      </c>
      <c r="W8" s="423">
        <v>54.567365143369138</v>
      </c>
      <c r="X8" s="423">
        <v>52.081752374439994</v>
      </c>
      <c r="Y8" s="423">
        <v>41.377929442090185</v>
      </c>
      <c r="Z8" s="423">
        <v>36.868231033452822</v>
      </c>
      <c r="AA8" s="423">
        <v>28.829644713261644</v>
      </c>
      <c r="AB8" s="423">
        <v>27.649729966607978</v>
      </c>
      <c r="AC8" s="423">
        <v>44.143665920954511</v>
      </c>
      <c r="AD8" s="423">
        <v>48.923621714456402</v>
      </c>
      <c r="AE8" s="423">
        <v>42.654351553166066</v>
      </c>
      <c r="AF8" s="423">
        <v>47.714615375007156</v>
      </c>
      <c r="AG8" s="668"/>
    </row>
    <row r="9" spans="1:33">
      <c r="A9" s="339" t="s">
        <v>289</v>
      </c>
      <c r="B9" s="340" t="s">
        <v>523</v>
      </c>
      <c r="C9" s="455"/>
      <c r="D9" s="458">
        <v>56.4</v>
      </c>
      <c r="E9" s="524">
        <v>56.5</v>
      </c>
      <c r="F9" s="423">
        <v>154</v>
      </c>
      <c r="G9" s="423">
        <v>72.3</v>
      </c>
      <c r="H9" s="423">
        <v>28.008012638797265</v>
      </c>
      <c r="I9" s="423">
        <v>44.035695070005325</v>
      </c>
      <c r="J9" s="668"/>
      <c r="K9" s="432">
        <v>40</v>
      </c>
      <c r="L9" s="524">
        <v>90.8</v>
      </c>
      <c r="M9" s="524">
        <v>61.19</v>
      </c>
      <c r="N9" s="524">
        <v>44.06</v>
      </c>
      <c r="O9" s="524">
        <v>43.510672939068115</v>
      </c>
      <c r="P9" s="423">
        <v>77.599999999999994</v>
      </c>
      <c r="Q9" s="423">
        <v>184.93666666666664</v>
      </c>
      <c r="R9" s="423">
        <v>220.20000000000002</v>
      </c>
      <c r="S9" s="423">
        <v>117.37</v>
      </c>
      <c r="T9" s="423">
        <v>91.41</v>
      </c>
      <c r="U9" s="423">
        <v>114.7</v>
      </c>
      <c r="V9" s="423">
        <v>77.83213346987543</v>
      </c>
      <c r="W9" s="423">
        <v>46.286666666666662</v>
      </c>
      <c r="X9" s="423">
        <v>48.90023716618807</v>
      </c>
      <c r="Y9" s="423">
        <v>32.666964912027801</v>
      </c>
      <c r="Z9" s="423">
        <v>32.85933930704897</v>
      </c>
      <c r="AA9" s="423">
        <v>22.513921594982065</v>
      </c>
      <c r="AB9" s="423">
        <v>23.991824741130216</v>
      </c>
      <c r="AC9" s="423">
        <v>43.486501356113628</v>
      </c>
      <c r="AD9" s="423">
        <v>47.810429360812442</v>
      </c>
      <c r="AE9" s="423">
        <v>37.329287037037034</v>
      </c>
      <c r="AF9" s="423">
        <v>47.516562526058209</v>
      </c>
      <c r="AG9" s="668"/>
    </row>
    <row r="10" spans="1:33">
      <c r="A10" s="339" t="s">
        <v>285</v>
      </c>
      <c r="B10" s="340" t="s">
        <v>523</v>
      </c>
      <c r="C10" s="455"/>
      <c r="D10" s="458">
        <v>87.2</v>
      </c>
      <c r="E10" s="524">
        <v>117.86</v>
      </c>
      <c r="F10" s="423">
        <v>167.6</v>
      </c>
      <c r="G10" s="423">
        <v>86.4</v>
      </c>
      <c r="H10" s="423">
        <v>47.173333333333325</v>
      </c>
      <c r="I10" s="423">
        <v>53.602499999999999</v>
      </c>
      <c r="J10" s="668"/>
      <c r="K10" s="432">
        <v>81.400000000000006</v>
      </c>
      <c r="L10" s="524">
        <v>82.7</v>
      </c>
      <c r="M10" s="524">
        <v>91.31</v>
      </c>
      <c r="N10" s="524">
        <v>110.91</v>
      </c>
      <c r="O10" s="524">
        <v>115.27410259957594</v>
      </c>
      <c r="P10" s="423">
        <v>132.1</v>
      </c>
      <c r="Q10" s="423">
        <v>159.63</v>
      </c>
      <c r="R10" s="423">
        <f>AVERAGE(220.25,268,69,175.7)</f>
        <v>183.23750000000001</v>
      </c>
      <c r="S10" s="423">
        <v>144.87</v>
      </c>
      <c r="T10" s="423">
        <v>134</v>
      </c>
      <c r="U10" s="423">
        <v>132.80000000000001</v>
      </c>
      <c r="V10" s="423">
        <v>89.999807834441981</v>
      </c>
      <c r="W10" s="423">
        <v>68.463333333333324</v>
      </c>
      <c r="X10" s="423">
        <v>59.693333333333328</v>
      </c>
      <c r="Y10" s="423">
        <v>55.49666666666667</v>
      </c>
      <c r="Z10" s="423">
        <v>52.52</v>
      </c>
      <c r="AA10" s="423">
        <v>40.123333333333335</v>
      </c>
      <c r="AB10" s="423">
        <v>40.553333333333335</v>
      </c>
      <c r="AC10" s="423">
        <v>48.886666666666663</v>
      </c>
      <c r="AD10" s="423">
        <v>58.013333333333328</v>
      </c>
      <c r="AE10" s="423">
        <v>56.54</v>
      </c>
      <c r="AF10" s="423">
        <v>50.97</v>
      </c>
      <c r="AG10" s="668"/>
    </row>
    <row r="11" spans="1:33" ht="15.6">
      <c r="A11" s="454" t="s">
        <v>524</v>
      </c>
      <c r="B11" s="340" t="s">
        <v>523</v>
      </c>
      <c r="C11" s="455"/>
      <c r="D11" s="458">
        <v>30</v>
      </c>
      <c r="E11" s="524">
        <v>48.5</v>
      </c>
      <c r="F11" s="423">
        <v>131.80000000000001</v>
      </c>
      <c r="G11" s="423">
        <v>28.501999999999995</v>
      </c>
      <c r="H11" s="423">
        <v>9.5194166666666664</v>
      </c>
      <c r="I11" s="423">
        <v>15.430499999999997</v>
      </c>
      <c r="J11" s="668"/>
      <c r="K11" s="432">
        <v>29.1</v>
      </c>
      <c r="L11" s="524">
        <v>30.9</v>
      </c>
      <c r="M11" s="524">
        <v>43.1</v>
      </c>
      <c r="N11" s="524">
        <v>33.700000000000003</v>
      </c>
      <c r="O11" s="524">
        <v>39.579000000000001</v>
      </c>
      <c r="P11" s="423">
        <v>79.2</v>
      </c>
      <c r="Q11" s="423">
        <v>154.30266666666668</v>
      </c>
      <c r="R11" s="423">
        <v>169.9</v>
      </c>
      <c r="S11" s="423">
        <v>107.602</v>
      </c>
      <c r="T11" s="423">
        <v>93.8</v>
      </c>
      <c r="U11" s="423">
        <v>38.6</v>
      </c>
      <c r="V11" s="423">
        <v>36.5</v>
      </c>
      <c r="W11" s="423">
        <v>21.190333333333331</v>
      </c>
      <c r="X11" s="423">
        <v>18.100000000000001</v>
      </c>
      <c r="Y11" s="423">
        <v>13.139000000000001</v>
      </c>
      <c r="Z11" s="423">
        <v>6.2119999999999997</v>
      </c>
      <c r="AA11" s="423">
        <v>6.7839999999999998</v>
      </c>
      <c r="AB11" s="423">
        <v>11.942666666666668</v>
      </c>
      <c r="AC11" s="423">
        <v>14.576000000000001</v>
      </c>
      <c r="AD11" s="423">
        <v>10.880666666666665</v>
      </c>
      <c r="AE11" s="423">
        <v>14.962666666666665</v>
      </c>
      <c r="AF11" s="423">
        <v>21.302666666666667</v>
      </c>
      <c r="AG11" s="668"/>
    </row>
    <row r="12" spans="1:33">
      <c r="A12" s="454" t="s">
        <v>525</v>
      </c>
      <c r="B12" s="340"/>
      <c r="C12" s="455"/>
      <c r="D12" s="457"/>
      <c r="E12" s="456"/>
      <c r="F12" s="456"/>
      <c r="G12" s="423"/>
      <c r="H12" s="423"/>
      <c r="I12" s="423"/>
      <c r="J12" s="668"/>
      <c r="K12" s="432"/>
      <c r="L12" s="524"/>
      <c r="M12" s="524"/>
      <c r="N12" s="524"/>
      <c r="O12" s="524"/>
      <c r="P12" s="423"/>
      <c r="Q12" s="423"/>
      <c r="R12" s="423"/>
      <c r="S12" s="423"/>
      <c r="T12" s="423"/>
      <c r="U12" s="423"/>
      <c r="V12" s="423"/>
      <c r="W12" s="423"/>
      <c r="X12" s="423"/>
      <c r="Y12" s="423"/>
      <c r="Z12" s="423"/>
      <c r="AA12" s="423"/>
      <c r="AB12" s="423"/>
      <c r="AC12" s="423"/>
      <c r="AD12" s="423"/>
      <c r="AE12" s="423"/>
      <c r="AF12" s="423"/>
      <c r="AG12" s="668"/>
    </row>
    <row r="13" spans="1:33">
      <c r="A13" s="339" t="s">
        <v>526</v>
      </c>
      <c r="B13" s="340" t="s">
        <v>527</v>
      </c>
      <c r="C13" s="455"/>
      <c r="D13" s="458">
        <f>+AVERAGE(K13:L13)</f>
        <v>37.879999999999995</v>
      </c>
      <c r="E13" s="524">
        <v>39.200000000000003</v>
      </c>
      <c r="F13" s="423">
        <v>34.06</v>
      </c>
      <c r="G13" s="423">
        <v>32.6</v>
      </c>
      <c r="H13" s="423">
        <v>29.9</v>
      </c>
      <c r="I13" s="423"/>
      <c r="J13" s="668"/>
      <c r="K13" s="458">
        <v>37.69</v>
      </c>
      <c r="L13" s="524">
        <v>38.07</v>
      </c>
      <c r="M13" s="524">
        <v>38.44</v>
      </c>
      <c r="N13" s="524">
        <v>42.65</v>
      </c>
      <c r="O13" s="524">
        <v>39.76</v>
      </c>
      <c r="P13" s="423">
        <v>35.950000000000003</v>
      </c>
      <c r="Q13" s="423">
        <v>36.06</v>
      </c>
      <c r="R13" s="423">
        <v>34.409999999999997</v>
      </c>
      <c r="S13" s="423">
        <v>33.380000000000003</v>
      </c>
      <c r="T13" s="423">
        <v>33</v>
      </c>
      <c r="U13" s="423"/>
      <c r="V13" s="423"/>
      <c r="W13" s="423"/>
      <c r="X13" s="423"/>
      <c r="Y13" s="423"/>
      <c r="Z13" s="423"/>
      <c r="AA13" s="423"/>
      <c r="AB13" s="423"/>
      <c r="AC13" s="423"/>
      <c r="AD13" s="423"/>
      <c r="AE13" s="423"/>
      <c r="AF13" s="423"/>
      <c r="AG13" s="668"/>
    </row>
    <row r="14" spans="1:33">
      <c r="A14" s="339" t="s">
        <v>528</v>
      </c>
      <c r="B14" s="340" t="s">
        <v>527</v>
      </c>
      <c r="C14" s="455"/>
      <c r="D14" s="458">
        <f>+AVERAGE(K14:L14)</f>
        <v>47.525000000000006</v>
      </c>
      <c r="E14" s="524">
        <v>47.93</v>
      </c>
      <c r="F14" s="423">
        <v>47.87</v>
      </c>
      <c r="G14" s="423">
        <v>41.7</v>
      </c>
      <c r="H14" s="423">
        <v>40.9</v>
      </c>
      <c r="I14" s="423"/>
      <c r="J14" s="668"/>
      <c r="K14" s="458">
        <v>48.38</v>
      </c>
      <c r="L14" s="524">
        <v>46.67</v>
      </c>
      <c r="M14" s="524">
        <v>48.7</v>
      </c>
      <c r="N14" s="524">
        <v>47.6</v>
      </c>
      <c r="O14" s="524">
        <v>48.17</v>
      </c>
      <c r="P14" s="423">
        <v>48.26</v>
      </c>
      <c r="Q14" s="423">
        <v>48.56</v>
      </c>
      <c r="R14" s="423">
        <v>48.63</v>
      </c>
      <c r="S14" s="423">
        <v>48.78</v>
      </c>
      <c r="T14" s="423">
        <v>45.5</v>
      </c>
      <c r="U14" s="423"/>
      <c r="V14" s="423"/>
      <c r="W14" s="423"/>
      <c r="X14" s="423"/>
      <c r="Y14" s="423"/>
      <c r="Z14" s="423"/>
      <c r="AA14" s="423"/>
      <c r="AB14" s="423"/>
      <c r="AC14" s="423"/>
      <c r="AD14" s="423"/>
      <c r="AE14" s="423"/>
      <c r="AF14" s="423"/>
      <c r="AG14" s="668"/>
    </row>
    <row r="15" spans="1:33" ht="15.6">
      <c r="A15" s="454" t="s">
        <v>529</v>
      </c>
      <c r="B15" s="340"/>
      <c r="C15" s="455"/>
      <c r="D15" s="946"/>
      <c r="E15" s="456"/>
      <c r="F15" s="456"/>
      <c r="G15" s="441"/>
      <c r="H15" s="423"/>
      <c r="I15" s="423"/>
      <c r="J15" s="668"/>
      <c r="K15" s="432"/>
      <c r="L15" s="524"/>
      <c r="M15" s="524"/>
      <c r="N15" s="524"/>
      <c r="O15" s="524"/>
      <c r="P15" s="423"/>
      <c r="Q15" s="423"/>
      <c r="R15" s="423"/>
      <c r="S15" s="423"/>
      <c r="T15" s="423"/>
      <c r="U15" s="423"/>
      <c r="V15" s="423"/>
      <c r="W15" s="423"/>
      <c r="X15" s="423"/>
      <c r="Y15" s="423"/>
      <c r="Z15" s="423"/>
      <c r="AA15" s="423"/>
      <c r="AB15" s="423"/>
      <c r="AC15" s="423"/>
      <c r="AD15" s="423"/>
      <c r="AE15" s="423"/>
      <c r="AF15" s="423"/>
      <c r="AG15" s="668"/>
    </row>
    <row r="16" spans="1:33">
      <c r="A16" s="339" t="s">
        <v>530</v>
      </c>
      <c r="B16" s="340" t="s">
        <v>523</v>
      </c>
      <c r="C16" s="455"/>
      <c r="D16" s="458">
        <v>38.28</v>
      </c>
      <c r="E16" s="524">
        <v>42.28</v>
      </c>
      <c r="F16" s="423">
        <v>47.782735275413174</v>
      </c>
      <c r="G16" s="423">
        <v>23.3</v>
      </c>
      <c r="H16" s="423">
        <v>21.3</v>
      </c>
      <c r="I16" s="423">
        <v>26.8</v>
      </c>
      <c r="J16" s="668"/>
      <c r="K16" s="432">
        <v>21.2</v>
      </c>
      <c r="L16" s="524">
        <v>45.61</v>
      </c>
      <c r="M16" s="524">
        <v>43.9</v>
      </c>
      <c r="N16" s="524">
        <v>28.57</v>
      </c>
      <c r="O16" s="524">
        <v>33.955397019968295</v>
      </c>
      <c r="P16" s="423">
        <v>50.49339593800368</v>
      </c>
      <c r="Q16" s="423">
        <v>66.293724560183477</v>
      </c>
      <c r="R16" s="423">
        <v>41.06</v>
      </c>
      <c r="S16" s="423">
        <v>36.92</v>
      </c>
      <c r="T16" s="423">
        <v>39.1</v>
      </c>
      <c r="U16" s="423">
        <v>29.635558069872381</v>
      </c>
      <c r="V16" s="423">
        <v>16</v>
      </c>
      <c r="W16" s="423">
        <v>17.3</v>
      </c>
      <c r="X16" s="423">
        <v>23.2</v>
      </c>
      <c r="Y16" s="423">
        <v>23.2</v>
      </c>
      <c r="Z16" s="423">
        <v>11.6</v>
      </c>
      <c r="AA16" s="423">
        <v>16.899999999999999</v>
      </c>
      <c r="AB16" s="423">
        <v>26.9</v>
      </c>
      <c r="AC16" s="423">
        <v>27.6</v>
      </c>
      <c r="AD16" s="423">
        <v>15.5</v>
      </c>
      <c r="AE16" s="423">
        <v>22.7</v>
      </c>
      <c r="AF16" s="423">
        <v>34.799999999999997</v>
      </c>
      <c r="AG16" s="668"/>
    </row>
    <row r="17" spans="1:32">
      <c r="A17" s="339" t="s">
        <v>531</v>
      </c>
      <c r="B17" s="340" t="s">
        <v>523</v>
      </c>
      <c r="C17" s="455"/>
      <c r="D17" s="458">
        <v>32</v>
      </c>
      <c r="E17" s="524">
        <v>40.96</v>
      </c>
      <c r="F17" s="423">
        <v>39.147285618761494</v>
      </c>
      <c r="G17" s="423">
        <v>16.5</v>
      </c>
      <c r="H17" s="423">
        <v>16.2</v>
      </c>
      <c r="I17" s="423">
        <v>25.3</v>
      </c>
      <c r="J17" s="668"/>
      <c r="K17" s="432">
        <v>19.350000000000001</v>
      </c>
      <c r="L17" s="524">
        <v>37.32</v>
      </c>
      <c r="M17" s="524">
        <v>39.25</v>
      </c>
      <c r="N17" s="524">
        <v>24.24</v>
      </c>
      <c r="O17" s="524">
        <v>25.780433614798476</v>
      </c>
      <c r="P17" s="423">
        <v>52.893834997917182</v>
      </c>
      <c r="Q17" s="423">
        <v>54.642770695150872</v>
      </c>
      <c r="R17" s="423">
        <v>16.86</v>
      </c>
      <c r="S17" s="423">
        <v>26.69</v>
      </c>
      <c r="T17" s="423">
        <v>36.700000000000003</v>
      </c>
      <c r="U17" s="423">
        <v>22.91954785328323</v>
      </c>
      <c r="V17" s="423">
        <v>9.9</v>
      </c>
      <c r="W17" s="423">
        <v>11.4</v>
      </c>
      <c r="X17" s="423">
        <v>16</v>
      </c>
      <c r="Y17" s="423">
        <v>11.5</v>
      </c>
      <c r="Z17" s="423">
        <v>6.4</v>
      </c>
      <c r="AA17" s="423">
        <v>7.8</v>
      </c>
      <c r="AB17" s="423">
        <v>25.9</v>
      </c>
      <c r="AC17" s="423">
        <v>22.7</v>
      </c>
      <c r="AD17" s="423">
        <v>16.600000000000001</v>
      </c>
      <c r="AE17" s="423">
        <v>15.3</v>
      </c>
      <c r="AF17" s="423">
        <v>32.5</v>
      </c>
    </row>
    <row r="18" spans="1:32" ht="15.6">
      <c r="A18" s="454" t="s">
        <v>532</v>
      </c>
      <c r="B18" s="340" t="s">
        <v>523</v>
      </c>
      <c r="C18" s="455"/>
      <c r="D18" s="458">
        <v>18.2</v>
      </c>
      <c r="E18" s="524">
        <v>27</v>
      </c>
      <c r="F18" s="423">
        <f>AVERAGE(Q18:T18)</f>
        <v>28.366666666666671</v>
      </c>
      <c r="G18" s="423">
        <v>13.73678172417374</v>
      </c>
      <c r="H18" s="423">
        <v>9.9</v>
      </c>
      <c r="I18" s="423">
        <v>12.56</v>
      </c>
      <c r="J18" s="668"/>
      <c r="K18" s="458">
        <v>17.100000000000001</v>
      </c>
      <c r="L18" s="524">
        <v>19.3</v>
      </c>
      <c r="M18" s="524">
        <v>21.9</v>
      </c>
      <c r="N18" s="524">
        <v>20.5</v>
      </c>
      <c r="O18" s="524">
        <v>22.4</v>
      </c>
      <c r="P18" s="423">
        <v>25.8</v>
      </c>
      <c r="Q18" s="524">
        <v>37.700000000000003</v>
      </c>
      <c r="R18" s="423" t="s">
        <v>533</v>
      </c>
      <c r="S18" s="423">
        <v>23.2</v>
      </c>
      <c r="T18" s="423">
        <v>24.2</v>
      </c>
      <c r="U18" s="423">
        <v>19.900000000000002</v>
      </c>
      <c r="V18" s="423">
        <v>13.1</v>
      </c>
      <c r="W18" s="423">
        <v>10.9</v>
      </c>
      <c r="X18" s="423">
        <v>11.1</v>
      </c>
      <c r="Y18" s="423">
        <v>9.6999999999999993</v>
      </c>
      <c r="Z18" s="423">
        <v>9</v>
      </c>
      <c r="AA18" s="423">
        <v>9.1</v>
      </c>
      <c r="AB18" s="423">
        <v>11.8</v>
      </c>
      <c r="AC18" s="423">
        <v>12.2</v>
      </c>
      <c r="AD18" s="423">
        <v>10.4</v>
      </c>
      <c r="AE18" s="423">
        <v>10.9</v>
      </c>
      <c r="AF18" s="423">
        <v>16.7</v>
      </c>
    </row>
    <row r="19" spans="1:32">
      <c r="A19" s="194" t="s">
        <v>534</v>
      </c>
      <c r="B19" s="713"/>
      <c r="C19" s="668"/>
      <c r="D19" s="668"/>
      <c r="E19" s="668"/>
      <c r="F19" s="668"/>
      <c r="G19" s="668"/>
      <c r="H19" s="668"/>
      <c r="I19" s="668"/>
      <c r="J19" s="668"/>
      <c r="K19" s="668"/>
      <c r="L19" s="668"/>
      <c r="M19" s="668"/>
      <c r="N19" s="668"/>
      <c r="O19" s="668"/>
      <c r="P19" s="668"/>
      <c r="Q19" s="668"/>
      <c r="R19" s="668"/>
      <c r="S19" s="668"/>
      <c r="T19" s="668"/>
      <c r="U19" s="668"/>
      <c r="V19" s="668"/>
      <c r="W19" s="668"/>
      <c r="X19" s="668"/>
      <c r="Y19" s="668"/>
      <c r="Z19" s="668"/>
      <c r="AA19" s="668"/>
      <c r="AB19" s="668"/>
      <c r="AC19" s="668"/>
      <c r="AD19" s="668"/>
      <c r="AE19" s="668"/>
      <c r="AF19" s="668"/>
    </row>
    <row r="20" spans="1:32">
      <c r="A20" s="194" t="s">
        <v>535</v>
      </c>
      <c r="B20" s="713"/>
      <c r="C20" s="668"/>
      <c r="D20" s="668"/>
      <c r="E20" s="668"/>
      <c r="F20" s="668"/>
      <c r="G20" s="668"/>
      <c r="H20" s="668"/>
      <c r="I20" s="668"/>
      <c r="J20" s="668"/>
      <c r="K20" s="668"/>
      <c r="L20" s="668"/>
      <c r="M20" s="668"/>
      <c r="N20" s="668"/>
      <c r="O20" s="668"/>
      <c r="P20" s="668"/>
      <c r="Q20" s="668"/>
      <c r="R20" s="668"/>
      <c r="S20" s="668"/>
      <c r="T20" s="668"/>
      <c r="U20" s="668"/>
      <c r="V20" s="668"/>
      <c r="W20" s="668"/>
      <c r="X20" s="668"/>
      <c r="Y20" s="668"/>
      <c r="Z20" s="668"/>
      <c r="AA20" s="668"/>
      <c r="AB20" s="668"/>
      <c r="AC20" s="668"/>
      <c r="AD20" s="668"/>
      <c r="AE20" s="668"/>
      <c r="AF20" s="668"/>
    </row>
    <row r="21" spans="1:32" ht="12" customHeight="1">
      <c r="A21" s="194" t="s">
        <v>536</v>
      </c>
      <c r="B21" s="713"/>
      <c r="C21" s="668"/>
      <c r="D21" s="668"/>
      <c r="E21" s="668"/>
      <c r="F21" s="668"/>
      <c r="G21" s="668"/>
      <c r="H21" s="668"/>
      <c r="I21" s="668"/>
      <c r="J21" s="668"/>
      <c r="K21" s="668"/>
      <c r="L21" s="668"/>
      <c r="M21" s="668"/>
      <c r="N21" s="668"/>
      <c r="O21" s="668"/>
      <c r="P21" s="668"/>
      <c r="Q21" s="668"/>
      <c r="R21" s="668"/>
      <c r="S21" s="668"/>
      <c r="T21" s="668"/>
      <c r="U21" s="668"/>
      <c r="V21" s="668"/>
      <c r="W21" s="668"/>
      <c r="X21" s="668"/>
      <c r="Y21" s="668"/>
      <c r="Z21" s="668"/>
      <c r="AA21" s="668"/>
      <c r="AB21" s="668"/>
      <c r="AC21" s="668"/>
      <c r="AD21" s="668"/>
      <c r="AE21" s="668"/>
      <c r="AF21" s="668"/>
    </row>
    <row r="22" spans="1:32">
      <c r="A22" s="214" t="s">
        <v>537</v>
      </c>
      <c r="B22" s="713"/>
      <c r="C22" s="668"/>
      <c r="D22" s="668"/>
      <c r="E22" s="668"/>
      <c r="F22" s="668"/>
      <c r="G22" s="668"/>
      <c r="H22" s="668"/>
      <c r="I22" s="668"/>
      <c r="J22" s="668"/>
      <c r="K22" s="668"/>
      <c r="L22" s="668"/>
      <c r="M22" s="668"/>
      <c r="N22" s="668"/>
      <c r="O22" s="668"/>
      <c r="P22" s="668"/>
      <c r="Q22" s="668"/>
      <c r="R22" s="668"/>
      <c r="S22" s="668"/>
      <c r="T22" s="668"/>
      <c r="U22" s="668"/>
      <c r="V22" s="668"/>
      <c r="W22" s="668"/>
      <c r="X22" s="668"/>
      <c r="Y22" s="668"/>
      <c r="Z22" s="668"/>
      <c r="AA22" s="668"/>
      <c r="AB22" s="668"/>
      <c r="AC22" s="668"/>
      <c r="AD22" s="668"/>
      <c r="AE22" s="668"/>
      <c r="AF22" s="668"/>
    </row>
    <row r="23" spans="1:32">
      <c r="A23" s="214"/>
      <c r="B23" s="713"/>
      <c r="C23" s="668"/>
      <c r="D23" s="668"/>
      <c r="E23" s="668"/>
      <c r="F23" s="668"/>
      <c r="G23" s="668"/>
      <c r="H23" s="668"/>
      <c r="I23" s="668"/>
      <c r="J23" s="668"/>
      <c r="K23" s="668"/>
      <c r="L23" s="668"/>
      <c r="M23" s="668"/>
      <c r="N23" s="668"/>
      <c r="O23" s="668"/>
      <c r="P23" s="668"/>
      <c r="Q23" s="668"/>
      <c r="R23" s="668"/>
      <c r="S23" s="668"/>
      <c r="T23" s="668"/>
      <c r="U23" s="668"/>
      <c r="V23" s="668"/>
      <c r="W23" s="668"/>
      <c r="X23" s="668"/>
      <c r="Y23" s="668"/>
      <c r="Z23" s="668"/>
      <c r="AA23" s="668"/>
      <c r="AB23" s="668"/>
      <c r="AC23" s="668"/>
      <c r="AD23" s="668"/>
      <c r="AE23" s="668"/>
      <c r="AF23" s="668"/>
    </row>
    <row r="24" spans="1:32">
      <c r="A24" s="194"/>
      <c r="B24" s="713"/>
      <c r="C24" s="668"/>
      <c r="D24" s="668"/>
      <c r="E24" s="668"/>
      <c r="F24" s="668"/>
      <c r="G24" s="668"/>
      <c r="H24" s="668"/>
      <c r="I24" s="668"/>
      <c r="J24" s="668"/>
      <c r="K24" s="668"/>
      <c r="L24" s="668"/>
      <c r="M24" s="668"/>
      <c r="N24" s="668"/>
      <c r="O24" s="668"/>
      <c r="P24" s="668"/>
      <c r="Q24" s="668"/>
      <c r="R24" s="668"/>
      <c r="S24" s="668"/>
      <c r="T24" s="668"/>
      <c r="U24" s="668"/>
      <c r="V24" s="668"/>
      <c r="W24" s="668"/>
      <c r="X24" s="668"/>
      <c r="Y24" s="668"/>
      <c r="Z24" s="668"/>
      <c r="AA24" s="668"/>
      <c r="AB24" s="668"/>
      <c r="AC24" s="668"/>
      <c r="AD24" s="668"/>
      <c r="AE24" s="668"/>
      <c r="AF24" s="668"/>
    </row>
    <row r="25" spans="1:32">
      <c r="A25" s="194"/>
      <c r="B25" s="713"/>
      <c r="C25" s="668"/>
      <c r="D25" s="668"/>
      <c r="E25" s="668"/>
      <c r="F25" s="668"/>
      <c r="G25" s="668"/>
      <c r="H25" s="668"/>
      <c r="I25" s="668"/>
      <c r="J25" s="668"/>
      <c r="K25" s="668"/>
      <c r="L25" s="668"/>
      <c r="M25" s="668"/>
      <c r="N25" s="668"/>
      <c r="O25" s="668"/>
      <c r="P25" s="668"/>
      <c r="Q25" s="668"/>
      <c r="R25" s="668"/>
      <c r="S25" s="668"/>
      <c r="T25" s="668"/>
      <c r="U25" s="668"/>
      <c r="V25" s="668"/>
      <c r="W25" s="668"/>
      <c r="X25" s="668"/>
      <c r="Y25" s="668"/>
      <c r="Z25" s="668"/>
      <c r="AA25" s="668"/>
      <c r="AB25" s="668"/>
      <c r="AC25" s="668"/>
      <c r="AD25" s="668"/>
      <c r="AE25" s="668"/>
      <c r="AF25" s="668"/>
    </row>
    <row r="26" spans="1:32">
      <c r="A26" s="194"/>
      <c r="B26" s="713"/>
      <c r="C26" s="668"/>
      <c r="D26" s="668"/>
      <c r="E26" s="668"/>
      <c r="F26" s="668"/>
      <c r="G26" s="668"/>
      <c r="H26" s="668"/>
      <c r="I26" s="668"/>
      <c r="J26" s="668"/>
      <c r="K26" s="668"/>
      <c r="L26" s="668"/>
      <c r="M26" s="668"/>
      <c r="N26" s="668"/>
      <c r="O26" s="668"/>
      <c r="P26" s="668"/>
      <c r="Q26" s="668"/>
      <c r="R26" s="668"/>
      <c r="S26" s="668"/>
      <c r="T26" s="668"/>
      <c r="U26" s="668"/>
      <c r="V26" s="668"/>
      <c r="W26" s="668"/>
      <c r="X26" s="668"/>
      <c r="Y26" s="668"/>
      <c r="Z26" s="668"/>
      <c r="AA26" s="668"/>
      <c r="AB26" s="668"/>
      <c r="AC26" s="668"/>
      <c r="AD26" s="668"/>
      <c r="AE26" s="668"/>
      <c r="AF26" s="668"/>
    </row>
    <row r="27" spans="1:32">
      <c r="A27" s="668"/>
      <c r="B27" s="713"/>
      <c r="C27" s="668"/>
      <c r="D27" s="668"/>
      <c r="E27" s="668"/>
      <c r="F27" s="668"/>
      <c r="G27" s="668"/>
      <c r="H27" s="668"/>
      <c r="I27" s="668"/>
      <c r="J27" s="668"/>
      <c r="K27" s="668"/>
      <c r="L27" s="668"/>
      <c r="M27" s="668"/>
      <c r="N27" s="668"/>
      <c r="O27" s="668"/>
      <c r="P27" s="668"/>
      <c r="Q27" s="668"/>
      <c r="R27" s="668"/>
      <c r="S27" s="668"/>
      <c r="T27" s="668"/>
      <c r="U27" s="668"/>
      <c r="V27" s="668"/>
      <c r="W27" s="668"/>
      <c r="X27" s="668"/>
      <c r="Y27" s="668"/>
      <c r="Z27" s="668"/>
      <c r="AA27" s="668"/>
      <c r="AB27" s="668"/>
      <c r="AC27" s="668"/>
      <c r="AD27" s="668"/>
      <c r="AE27" s="668"/>
      <c r="AF27" s="668"/>
    </row>
    <row r="28" spans="1:32">
      <c r="A28" s="668"/>
      <c r="B28" s="713"/>
      <c r="C28" s="668"/>
      <c r="D28" s="668"/>
      <c r="E28" s="668"/>
      <c r="F28" s="668"/>
      <c r="G28" s="668"/>
      <c r="H28" s="668"/>
      <c r="I28" s="668"/>
      <c r="J28" s="668"/>
      <c r="K28" s="668"/>
      <c r="L28" s="668"/>
      <c r="M28" s="668"/>
      <c r="N28" s="668"/>
      <c r="O28" s="668"/>
      <c r="P28" s="668"/>
      <c r="Q28" s="668"/>
      <c r="R28" s="668"/>
      <c r="S28" s="668"/>
      <c r="T28" s="668"/>
      <c r="U28" s="668"/>
      <c r="V28" s="668"/>
      <c r="W28" s="668"/>
      <c r="X28" s="668"/>
      <c r="Y28" s="668"/>
      <c r="Z28" s="668"/>
      <c r="AA28" s="668"/>
      <c r="AB28" s="668"/>
      <c r="AC28" s="668"/>
      <c r="AD28" s="668"/>
      <c r="AE28" s="668"/>
      <c r="AF28" s="668"/>
    </row>
    <row r="29" spans="1:32">
      <c r="A29" s="668"/>
      <c r="B29" s="713"/>
      <c r="C29" s="668"/>
      <c r="D29" s="668"/>
      <c r="E29" s="668"/>
      <c r="F29" s="668"/>
      <c r="G29" s="668"/>
      <c r="H29" s="668"/>
      <c r="I29" s="668"/>
      <c r="J29" s="668"/>
      <c r="K29" s="668"/>
      <c r="L29" s="668"/>
      <c r="M29" s="668"/>
      <c r="N29" s="668"/>
      <c r="O29" s="668"/>
      <c r="P29" s="668"/>
      <c r="Q29" s="668"/>
      <c r="R29" s="668"/>
      <c r="S29" s="668"/>
      <c r="T29" s="668"/>
      <c r="U29" s="668"/>
      <c r="V29" s="668"/>
      <c r="W29" s="668"/>
      <c r="X29" s="668"/>
      <c r="Y29" s="668"/>
      <c r="Z29" s="668"/>
      <c r="AA29" s="668"/>
      <c r="AB29" s="668"/>
      <c r="AC29" s="201"/>
      <c r="AD29" s="201"/>
      <c r="AE29" s="201"/>
      <c r="AF29" s="201"/>
    </row>
    <row r="30" spans="1:32">
      <c r="A30" s="668"/>
      <c r="B30" s="713"/>
      <c r="C30" s="668"/>
      <c r="D30" s="668"/>
      <c r="E30" s="668"/>
      <c r="F30" s="668"/>
      <c r="G30" s="668"/>
      <c r="H30" s="668"/>
      <c r="I30" s="668"/>
      <c r="J30" s="668"/>
      <c r="K30" s="668"/>
      <c r="L30" s="668"/>
      <c r="M30" s="668"/>
      <c r="N30" s="668"/>
      <c r="O30" s="668"/>
      <c r="P30" s="668"/>
      <c r="Q30" s="668"/>
      <c r="R30" s="668"/>
      <c r="S30" s="668"/>
      <c r="T30" s="668"/>
      <c r="U30" s="668"/>
      <c r="V30" s="668"/>
      <c r="W30" s="668"/>
      <c r="X30" s="668"/>
      <c r="Y30" s="668"/>
      <c r="Z30" s="668"/>
      <c r="AA30" s="668"/>
      <c r="AB30" s="668"/>
      <c r="AC30" s="668"/>
      <c r="AD30" s="668"/>
      <c r="AE30" s="668"/>
      <c r="AF30" s="668"/>
    </row>
    <row r="31" spans="1:32">
      <c r="A31" s="668"/>
      <c r="B31" s="713"/>
      <c r="C31" s="668"/>
      <c r="D31" s="668"/>
      <c r="E31" s="668"/>
      <c r="F31" s="668"/>
      <c r="G31" s="668"/>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row>
    <row r="32" spans="1:32">
      <c r="A32" s="668"/>
      <c r="B32" s="713"/>
      <c r="C32" s="668"/>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row>
    <row r="33" spans="4:32">
      <c r="D33" s="668"/>
      <c r="E33" s="668"/>
      <c r="F33" s="668"/>
      <c r="G33" s="668"/>
      <c r="H33" s="668"/>
      <c r="I33" s="668"/>
      <c r="J33" s="668"/>
      <c r="K33" s="668"/>
      <c r="L33" s="668"/>
      <c r="M33" s="668"/>
      <c r="N33" s="668"/>
      <c r="O33" s="668"/>
      <c r="P33" s="668"/>
      <c r="Q33" s="668"/>
      <c r="R33" s="668"/>
      <c r="S33" s="668"/>
      <c r="T33" s="668"/>
      <c r="U33" s="668"/>
      <c r="V33" s="668"/>
      <c r="W33" s="668"/>
      <c r="X33" s="668"/>
      <c r="Y33" s="668"/>
      <c r="Z33" s="668"/>
      <c r="AA33" s="668"/>
      <c r="AB33" s="668"/>
      <c r="AC33" s="201"/>
      <c r="AD33" s="201"/>
      <c r="AE33" s="201"/>
      <c r="AF33" s="201"/>
    </row>
    <row r="34" spans="4:32">
      <c r="D34" s="668"/>
      <c r="E34" s="668"/>
      <c r="F34" s="668"/>
      <c r="G34" s="668"/>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c r="AE34" s="668"/>
      <c r="AF34" s="668"/>
    </row>
    <row r="35" spans="4:32">
      <c r="D35" s="668"/>
      <c r="E35" s="668"/>
      <c r="F35" s="668"/>
      <c r="G35" s="668"/>
      <c r="H35" s="668"/>
      <c r="I35" s="668"/>
      <c r="J35" s="668"/>
      <c r="K35" s="668"/>
      <c r="L35" s="668"/>
      <c r="M35" s="668"/>
      <c r="N35" s="668"/>
      <c r="O35" s="668"/>
      <c r="P35" s="668"/>
      <c r="Q35" s="668"/>
      <c r="R35" s="668"/>
      <c r="S35" s="668"/>
      <c r="T35" s="668"/>
      <c r="U35" s="668"/>
      <c r="V35" s="668"/>
      <c r="W35" s="668"/>
      <c r="X35" s="668"/>
      <c r="Y35" s="668"/>
      <c r="Z35" s="668"/>
      <c r="AA35" s="668"/>
      <c r="AB35" s="668"/>
      <c r="AC35" s="668"/>
      <c r="AD35" s="668"/>
      <c r="AE35" s="668"/>
      <c r="AF35" s="668"/>
    </row>
    <row r="36" spans="4:32">
      <c r="D36" s="668"/>
      <c r="E36" s="668"/>
      <c r="F36" s="668"/>
      <c r="G36" s="668"/>
      <c r="H36" s="668"/>
      <c r="I36" s="668"/>
      <c r="J36" s="668"/>
      <c r="K36" s="668"/>
      <c r="L36" s="668"/>
      <c r="M36" s="668"/>
      <c r="N36" s="668"/>
      <c r="O36" s="668"/>
      <c r="P36" s="668"/>
      <c r="Q36" s="668"/>
      <c r="R36" s="668"/>
      <c r="S36" s="668"/>
      <c r="T36" s="668"/>
      <c r="U36" s="668"/>
      <c r="V36" s="668"/>
      <c r="W36" s="668"/>
      <c r="X36" s="668"/>
      <c r="Y36" s="668"/>
      <c r="Z36" s="668"/>
      <c r="AA36" s="668"/>
      <c r="AB36" s="668"/>
      <c r="AC36" s="668"/>
      <c r="AD36" s="668"/>
      <c r="AE36" s="668"/>
      <c r="AF36" s="668"/>
    </row>
    <row r="37" spans="4:32">
      <c r="D37" s="668"/>
      <c r="E37" s="668"/>
      <c r="F37" s="668"/>
      <c r="G37" s="668"/>
      <c r="H37" s="668"/>
      <c r="I37" s="668"/>
      <c r="J37" s="668"/>
      <c r="K37" s="668"/>
      <c r="L37" s="668"/>
      <c r="M37" s="668"/>
      <c r="N37" s="668"/>
      <c r="O37" s="668"/>
      <c r="P37" s="668"/>
      <c r="Q37" s="668"/>
      <c r="R37" s="668"/>
      <c r="S37" s="668"/>
      <c r="T37" s="668"/>
      <c r="U37" s="668"/>
      <c r="V37" s="668"/>
      <c r="W37" s="668"/>
      <c r="X37" s="668"/>
      <c r="Y37" s="668"/>
      <c r="Z37" s="668"/>
      <c r="AA37" s="668"/>
      <c r="AB37" s="668"/>
      <c r="AC37" s="668"/>
      <c r="AD37" s="668"/>
      <c r="AE37" s="668"/>
      <c r="AF37" s="668"/>
    </row>
    <row r="38" spans="4:32">
      <c r="D38" s="668"/>
      <c r="E38" s="668"/>
      <c r="F38" s="668"/>
      <c r="G38" s="668"/>
      <c r="H38" s="668"/>
      <c r="I38" s="668"/>
      <c r="J38" s="668"/>
      <c r="K38" s="668"/>
      <c r="L38" s="668"/>
      <c r="M38" s="668"/>
      <c r="N38" s="668"/>
      <c r="O38" s="668"/>
      <c r="P38" s="668"/>
      <c r="Q38" s="668"/>
      <c r="R38" s="668"/>
      <c r="S38" s="668"/>
      <c r="T38" s="668"/>
      <c r="U38" s="668"/>
      <c r="V38" s="668"/>
      <c r="W38" s="668"/>
      <c r="X38" s="668"/>
      <c r="Y38" s="668"/>
      <c r="Z38" s="668"/>
      <c r="AA38" s="668"/>
      <c r="AB38" s="668"/>
      <c r="AC38" s="668"/>
      <c r="AD38" s="668"/>
      <c r="AE38" s="668"/>
      <c r="AF38" s="668"/>
    </row>
    <row r="39" spans="4:32">
      <c r="D39" s="668"/>
      <c r="E39" s="668"/>
      <c r="F39" s="668"/>
      <c r="G39" s="668"/>
      <c r="H39" s="668"/>
      <c r="I39" s="668"/>
      <c r="J39" s="668"/>
      <c r="K39" s="668"/>
      <c r="L39" s="668"/>
      <c r="M39" s="668"/>
      <c r="N39" s="668"/>
      <c r="O39" s="668"/>
      <c r="P39" s="668"/>
      <c r="Q39" s="668"/>
      <c r="R39" s="668"/>
      <c r="S39" s="668"/>
      <c r="T39" s="668"/>
      <c r="U39" s="668"/>
      <c r="V39" s="668"/>
      <c r="W39" s="668"/>
      <c r="X39" s="668"/>
      <c r="Y39" s="668"/>
      <c r="Z39" s="668"/>
      <c r="AA39" s="668"/>
      <c r="AB39" s="668"/>
      <c r="AC39" s="668"/>
      <c r="AD39" s="668"/>
      <c r="AE39" s="668"/>
      <c r="AF39" s="668"/>
    </row>
    <row r="40" spans="4:32">
      <c r="D40" s="668"/>
      <c r="E40" s="668"/>
      <c r="F40" s="668"/>
      <c r="G40" s="668"/>
      <c r="H40" s="668"/>
      <c r="I40" s="668"/>
      <c r="J40" s="668"/>
      <c r="K40" s="668"/>
      <c r="L40" s="668"/>
      <c r="M40" s="668"/>
      <c r="N40" s="668"/>
      <c r="O40" s="668"/>
      <c r="P40" s="668"/>
      <c r="Q40" s="668"/>
      <c r="R40" s="668"/>
      <c r="S40" s="668"/>
      <c r="T40" s="668"/>
      <c r="U40" s="668"/>
      <c r="V40" s="668"/>
      <c r="W40" s="668"/>
      <c r="X40" s="668"/>
      <c r="Y40" s="668"/>
      <c r="Z40" s="668"/>
      <c r="AA40" s="668"/>
      <c r="AB40" s="668"/>
      <c r="AC40" s="668"/>
      <c r="AD40" s="668"/>
      <c r="AE40" s="668"/>
      <c r="AF40" s="668"/>
    </row>
    <row r="41" spans="4:32">
      <c r="D41" s="668"/>
      <c r="E41" s="668"/>
      <c r="F41" s="668"/>
      <c r="G41" s="668"/>
      <c r="H41" s="668"/>
      <c r="I41" s="668"/>
      <c r="J41" s="668"/>
      <c r="K41" s="668"/>
      <c r="L41" s="668"/>
      <c r="M41" s="668"/>
      <c r="N41" s="668"/>
      <c r="O41" s="668"/>
      <c r="P41" s="668"/>
      <c r="Q41" s="668"/>
      <c r="R41" s="668"/>
      <c r="S41" s="668"/>
      <c r="T41" s="668"/>
      <c r="U41" s="668"/>
      <c r="V41" s="668"/>
      <c r="W41" s="668"/>
      <c r="X41" s="668"/>
      <c r="Y41" s="668"/>
      <c r="Z41" s="668"/>
      <c r="AA41" s="668"/>
      <c r="AB41" s="668"/>
      <c r="AC41" s="668"/>
      <c r="AD41" s="668"/>
      <c r="AE41" s="668"/>
      <c r="AF41" s="668"/>
    </row>
    <row r="42" spans="4:32">
      <c r="D42" s="668"/>
      <c r="E42" s="668"/>
      <c r="F42" s="668"/>
      <c r="G42" s="668"/>
      <c r="H42" s="668"/>
      <c r="I42" s="668"/>
      <c r="J42" s="668"/>
      <c r="K42" s="668"/>
      <c r="L42" s="668"/>
      <c r="M42" s="668"/>
      <c r="N42" s="668"/>
      <c r="O42" s="668"/>
      <c r="P42" s="668"/>
      <c r="Q42" s="668"/>
      <c r="R42" s="668"/>
      <c r="S42" s="668"/>
      <c r="T42" s="668"/>
      <c r="U42" s="668"/>
      <c r="V42" s="668"/>
      <c r="W42" s="668"/>
      <c r="X42" s="668"/>
      <c r="Y42" s="668"/>
      <c r="Z42" s="668"/>
      <c r="AA42" s="668"/>
      <c r="AB42" s="668"/>
      <c r="AC42" s="668"/>
      <c r="AD42" s="668"/>
      <c r="AE42" s="668"/>
      <c r="AF42" s="668"/>
    </row>
    <row r="43" spans="4:32">
      <c r="D43" s="668"/>
      <c r="E43" s="668"/>
      <c r="F43" s="668"/>
      <c r="G43" s="668"/>
      <c r="H43" s="668"/>
      <c r="I43" s="668"/>
      <c r="J43" s="668"/>
      <c r="K43" s="668"/>
      <c r="L43" s="668"/>
      <c r="M43" s="668"/>
      <c r="N43" s="668"/>
      <c r="O43" s="668"/>
      <c r="P43" s="668"/>
      <c r="Q43" s="668"/>
      <c r="R43" s="668"/>
      <c r="S43" s="668"/>
      <c r="T43" s="668"/>
      <c r="U43" s="668"/>
      <c r="V43" s="668"/>
      <c r="W43" s="668"/>
      <c r="X43" s="668"/>
      <c r="Y43" s="668"/>
      <c r="Z43" s="668"/>
      <c r="AA43" s="668"/>
      <c r="AB43" s="668"/>
      <c r="AC43" s="668"/>
      <c r="AD43" s="668"/>
      <c r="AE43" s="668"/>
      <c r="AF43" s="668"/>
    </row>
    <row r="44" spans="4:32">
      <c r="D44" s="668"/>
      <c r="E44" s="668"/>
      <c r="F44" s="668"/>
      <c r="G44" s="668"/>
      <c r="H44" s="668"/>
      <c r="I44" s="668"/>
      <c r="J44" s="668"/>
      <c r="K44" s="668"/>
      <c r="L44" s="668"/>
      <c r="M44" s="668"/>
      <c r="N44" s="668"/>
      <c r="O44" s="668"/>
      <c r="P44" s="668"/>
      <c r="Q44" s="668"/>
      <c r="R44" s="668"/>
      <c r="S44" s="668"/>
      <c r="T44" s="668"/>
      <c r="U44" s="668"/>
      <c r="V44" s="668"/>
      <c r="W44" s="668"/>
      <c r="X44" s="668"/>
      <c r="Y44" s="668"/>
      <c r="Z44" s="668"/>
      <c r="AA44" s="668"/>
      <c r="AB44" s="668"/>
      <c r="AC44" s="668"/>
      <c r="AD44" s="668"/>
      <c r="AE44" s="668"/>
      <c r="AF44" s="668"/>
    </row>
    <row r="45" spans="4:32">
      <c r="D45" s="668"/>
      <c r="E45" s="668"/>
      <c r="F45" s="668"/>
      <c r="G45" s="668"/>
      <c r="H45" s="668"/>
      <c r="I45" s="668"/>
      <c r="J45" s="668"/>
      <c r="K45" s="668"/>
      <c r="L45" s="668"/>
      <c r="M45" s="668"/>
      <c r="N45" s="668"/>
      <c r="O45" s="668"/>
      <c r="P45" s="668"/>
      <c r="Q45" s="668"/>
      <c r="R45" s="668"/>
      <c r="S45" s="668"/>
      <c r="T45" s="668"/>
      <c r="U45" s="668"/>
      <c r="V45" s="668"/>
      <c r="W45" s="668"/>
      <c r="X45" s="668"/>
      <c r="Y45" s="668"/>
      <c r="Z45" s="668"/>
      <c r="AA45" s="668"/>
      <c r="AB45" s="668"/>
      <c r="AC45" s="668"/>
      <c r="AD45" s="668"/>
      <c r="AE45" s="668"/>
      <c r="AF45" s="668"/>
    </row>
    <row r="46" spans="4:32">
      <c r="D46" s="668"/>
      <c r="E46" s="668"/>
      <c r="F46" s="668"/>
      <c r="G46" s="668"/>
      <c r="H46" s="668"/>
      <c r="I46" s="668"/>
      <c r="J46" s="668"/>
      <c r="K46" s="668"/>
      <c r="L46" s="668"/>
      <c r="M46" s="668"/>
      <c r="N46" s="668"/>
      <c r="O46" s="668"/>
      <c r="P46" s="668"/>
      <c r="Q46" s="668"/>
      <c r="R46" s="668"/>
      <c r="S46" s="668"/>
      <c r="T46" s="668"/>
      <c r="U46" s="668"/>
      <c r="V46" s="668"/>
      <c r="W46" s="668"/>
      <c r="X46" s="668"/>
      <c r="Y46" s="668"/>
      <c r="Z46" s="668"/>
      <c r="AA46" s="668"/>
      <c r="AB46" s="668"/>
      <c r="AC46" s="668"/>
      <c r="AD46" s="668"/>
      <c r="AE46" s="668"/>
      <c r="AF46" s="668"/>
    </row>
    <row r="47" spans="4:32">
      <c r="D47" s="668"/>
      <c r="E47" s="668"/>
      <c r="F47" s="668"/>
      <c r="G47" s="668"/>
      <c r="H47" s="668"/>
      <c r="I47" s="668"/>
      <c r="J47" s="668"/>
      <c r="K47" s="668"/>
      <c r="L47" s="668"/>
      <c r="M47" s="668"/>
      <c r="N47" s="668"/>
      <c r="O47" s="668"/>
      <c r="P47" s="668"/>
      <c r="Q47" s="668"/>
      <c r="R47" s="668"/>
      <c r="S47" s="668"/>
      <c r="T47" s="668"/>
      <c r="U47" s="668"/>
      <c r="V47" s="668"/>
      <c r="W47" s="668"/>
      <c r="X47" s="668"/>
      <c r="Y47" s="668"/>
      <c r="Z47" s="668"/>
      <c r="AA47" s="668"/>
      <c r="AB47" s="668"/>
      <c r="AC47" s="668"/>
      <c r="AD47" s="668"/>
      <c r="AE47" s="668"/>
      <c r="AF47" s="668"/>
    </row>
    <row r="48" spans="4:32">
      <c r="D48" s="668"/>
      <c r="E48" s="668"/>
      <c r="F48" s="668"/>
      <c r="G48" s="668"/>
      <c r="H48" s="668"/>
      <c r="I48" s="668"/>
      <c r="J48" s="668"/>
      <c r="K48" s="668"/>
      <c r="L48" s="668"/>
      <c r="M48" s="668"/>
      <c r="N48" s="668"/>
      <c r="O48" s="668"/>
      <c r="P48" s="668"/>
      <c r="Q48" s="668"/>
      <c r="R48" s="668"/>
      <c r="S48" s="668"/>
      <c r="T48" s="668"/>
      <c r="U48" s="668"/>
      <c r="V48" s="668"/>
      <c r="W48" s="668"/>
      <c r="X48" s="668"/>
      <c r="Y48" s="668"/>
      <c r="Z48" s="668"/>
      <c r="AA48" s="668"/>
      <c r="AB48" s="668"/>
      <c r="AC48" s="668"/>
      <c r="AD48" s="668"/>
      <c r="AE48" s="668"/>
      <c r="AF48" s="668"/>
    </row>
    <row r="49" spans="4:15">
      <c r="D49" s="668"/>
      <c r="E49" s="668"/>
      <c r="F49" s="668"/>
      <c r="G49" s="668"/>
      <c r="H49" s="668"/>
      <c r="I49" s="668"/>
      <c r="J49" s="668"/>
      <c r="K49" s="668"/>
      <c r="L49" s="668"/>
      <c r="M49" s="668"/>
      <c r="N49" s="668"/>
      <c r="O49" s="668"/>
    </row>
    <row r="50" spans="4:15">
      <c r="D50" s="668"/>
      <c r="E50" s="668"/>
      <c r="F50" s="668"/>
      <c r="G50" s="668"/>
      <c r="H50" s="668"/>
      <c r="I50" s="668"/>
      <c r="J50" s="668"/>
      <c r="K50" s="668"/>
      <c r="L50" s="668"/>
      <c r="M50" s="668"/>
      <c r="N50" s="668"/>
      <c r="O50" s="668"/>
    </row>
    <row r="51" spans="4:15">
      <c r="D51" s="668"/>
      <c r="E51" s="668"/>
      <c r="F51" s="668"/>
      <c r="G51" s="668"/>
      <c r="H51" s="668"/>
      <c r="I51" s="668"/>
      <c r="J51" s="668"/>
      <c r="K51" s="668"/>
      <c r="L51" s="668"/>
      <c r="M51" s="668"/>
      <c r="N51" s="668"/>
      <c r="O51" s="668"/>
    </row>
    <row r="52" spans="4:15">
      <c r="D52" s="668"/>
      <c r="E52" s="668"/>
      <c r="F52" s="668"/>
      <c r="G52" s="668"/>
      <c r="H52" s="668"/>
      <c r="I52" s="668"/>
      <c r="J52" s="668"/>
      <c r="K52" s="668"/>
      <c r="L52" s="668"/>
      <c r="M52" s="668"/>
      <c r="N52" s="668"/>
      <c r="O52" s="668"/>
    </row>
    <row r="53" spans="4:15">
      <c r="D53" s="668"/>
      <c r="E53" s="668"/>
      <c r="F53" s="668"/>
      <c r="G53" s="668"/>
      <c r="H53" s="668"/>
      <c r="I53" s="668"/>
      <c r="J53" s="668"/>
      <c r="K53" s="668"/>
      <c r="L53" s="668"/>
      <c r="M53" s="668"/>
      <c r="N53" s="668"/>
      <c r="O53" s="668"/>
    </row>
    <row r="54" spans="4:15">
      <c r="D54" s="668"/>
      <c r="E54" s="668"/>
      <c r="F54" s="668"/>
      <c r="G54" s="668"/>
      <c r="H54" s="668"/>
      <c r="I54" s="668"/>
      <c r="J54" s="668"/>
      <c r="K54" s="668"/>
      <c r="L54" s="668"/>
      <c r="M54" s="668"/>
      <c r="N54" s="668"/>
      <c r="O54" s="668"/>
    </row>
    <row r="55" spans="4:15">
      <c r="D55" s="668"/>
      <c r="E55" s="668"/>
      <c r="F55" s="668"/>
      <c r="G55" s="668"/>
      <c r="H55" s="668"/>
      <c r="I55" s="668"/>
      <c r="J55" s="668"/>
      <c r="K55" s="668"/>
      <c r="L55" s="668"/>
      <c r="M55" s="668"/>
      <c r="N55" s="668"/>
      <c r="O55" s="668"/>
    </row>
    <row r="56" spans="4:15">
      <c r="D56" s="668"/>
      <c r="E56" s="668"/>
      <c r="F56" s="668"/>
      <c r="G56" s="668"/>
      <c r="H56" s="668"/>
      <c r="I56" s="668"/>
      <c r="J56" s="668"/>
      <c r="K56" s="668"/>
      <c r="L56" s="668"/>
      <c r="M56" s="668"/>
      <c r="N56" s="668"/>
      <c r="O56" s="668"/>
    </row>
    <row r="57" spans="4:15">
      <c r="D57" s="668"/>
      <c r="E57" s="668"/>
      <c r="F57" s="668"/>
      <c r="G57" s="668"/>
      <c r="H57" s="668"/>
      <c r="I57" s="668"/>
      <c r="J57" s="668"/>
      <c r="K57" s="668"/>
      <c r="L57" s="668"/>
      <c r="M57" s="668"/>
      <c r="N57" s="668"/>
      <c r="O57" s="668"/>
    </row>
    <row r="58" spans="4:15">
      <c r="D58" s="668"/>
      <c r="E58" s="668"/>
      <c r="F58" s="668"/>
      <c r="G58" s="668"/>
      <c r="H58" s="668"/>
      <c r="I58" s="668"/>
      <c r="J58" s="668"/>
      <c r="K58" s="668"/>
      <c r="L58" s="668"/>
      <c r="M58" s="668"/>
      <c r="N58" s="668"/>
      <c r="O58" s="668"/>
    </row>
    <row r="59" spans="4:15">
      <c r="D59" s="668"/>
      <c r="E59" s="668"/>
      <c r="F59" s="668"/>
      <c r="G59" s="668"/>
      <c r="H59" s="668"/>
      <c r="I59" s="668"/>
      <c r="J59" s="668"/>
      <c r="K59" s="668"/>
      <c r="L59" s="668"/>
      <c r="M59" s="668"/>
      <c r="N59" s="668"/>
      <c r="O59" s="668"/>
    </row>
    <row r="60" spans="4:15">
      <c r="D60" s="668"/>
      <c r="E60" s="668"/>
      <c r="F60" s="668"/>
      <c r="G60" s="668"/>
      <c r="H60" s="668"/>
      <c r="I60" s="668"/>
      <c r="J60" s="668"/>
      <c r="K60" s="668"/>
      <c r="L60" s="668"/>
      <c r="M60" s="668"/>
      <c r="N60" s="668"/>
      <c r="O60" s="668"/>
    </row>
    <row r="61" spans="4:15">
      <c r="D61" s="668"/>
      <c r="E61" s="668"/>
      <c r="F61" s="668"/>
      <c r="G61" s="668"/>
      <c r="H61" s="668"/>
      <c r="I61" s="668"/>
      <c r="J61" s="668"/>
      <c r="K61" s="668"/>
      <c r="L61" s="668"/>
      <c r="M61" s="668"/>
      <c r="N61" s="668"/>
      <c r="O61" s="668"/>
    </row>
    <row r="62" spans="4:15">
      <c r="D62" s="668"/>
      <c r="E62" s="668"/>
      <c r="F62" s="668"/>
      <c r="G62" s="668"/>
      <c r="H62" s="668"/>
      <c r="I62" s="668"/>
      <c r="J62" s="668"/>
      <c r="K62" s="668"/>
      <c r="L62" s="668"/>
      <c r="M62" s="668"/>
      <c r="N62" s="668"/>
      <c r="O62" s="668"/>
    </row>
    <row r="63" spans="4:15">
      <c r="D63" s="668"/>
      <c r="E63" s="668"/>
      <c r="F63" s="668"/>
      <c r="G63" s="668"/>
      <c r="H63" s="668"/>
      <c r="I63" s="668"/>
      <c r="J63" s="668"/>
      <c r="K63" s="668"/>
      <c r="L63" s="668"/>
      <c r="M63" s="668"/>
      <c r="N63" s="668"/>
      <c r="O63" s="668"/>
    </row>
    <row r="64" spans="4:15">
      <c r="D64" s="668"/>
      <c r="E64" s="668"/>
      <c r="F64" s="668"/>
      <c r="G64" s="668"/>
      <c r="H64" s="668"/>
      <c r="I64" s="668"/>
      <c r="J64" s="668"/>
      <c r="K64" s="668"/>
      <c r="L64" s="668"/>
      <c r="M64" s="668"/>
      <c r="N64" s="668"/>
      <c r="O64" s="668"/>
    </row>
    <row r="65" spans="4:15">
      <c r="D65" s="668"/>
      <c r="E65" s="668"/>
      <c r="F65" s="668"/>
      <c r="G65" s="668"/>
      <c r="H65" s="668"/>
      <c r="I65" s="668"/>
      <c r="J65" s="668"/>
      <c r="K65" s="668"/>
      <c r="L65" s="668"/>
      <c r="M65" s="668"/>
      <c r="N65" s="668"/>
      <c r="O65" s="668"/>
    </row>
    <row r="66" spans="4:15">
      <c r="D66" s="668"/>
      <c r="E66" s="668"/>
      <c r="F66" s="668"/>
      <c r="G66" s="668"/>
      <c r="H66" s="668"/>
      <c r="I66" s="668"/>
      <c r="J66" s="668"/>
      <c r="K66" s="668"/>
      <c r="L66" s="668"/>
      <c r="M66" s="668"/>
      <c r="N66" s="668"/>
      <c r="O66" s="668"/>
    </row>
    <row r="67" spans="4:15">
      <c r="D67" s="668"/>
      <c r="E67" s="668"/>
      <c r="F67" s="668"/>
      <c r="G67" s="668"/>
      <c r="H67" s="668"/>
      <c r="I67" s="668"/>
      <c r="J67" s="668"/>
      <c r="K67" s="668"/>
      <c r="L67" s="668"/>
      <c r="M67" s="668"/>
      <c r="N67" s="668"/>
      <c r="O67" s="668"/>
    </row>
    <row r="68" spans="4:15">
      <c r="D68" s="668"/>
      <c r="E68" s="668"/>
      <c r="F68" s="668"/>
      <c r="G68" s="668"/>
      <c r="H68" s="668"/>
      <c r="I68" s="668"/>
      <c r="J68" s="668"/>
      <c r="K68" s="668"/>
      <c r="L68" s="668"/>
      <c r="M68" s="668"/>
      <c r="N68" s="668"/>
      <c r="O68" s="668"/>
    </row>
    <row r="69" spans="4:15">
      <c r="D69" s="668"/>
      <c r="E69" s="668"/>
      <c r="F69" s="668"/>
      <c r="G69" s="668"/>
      <c r="H69" s="668"/>
      <c r="I69" s="668"/>
      <c r="J69" s="668"/>
      <c r="K69" s="668"/>
      <c r="L69" s="668"/>
      <c r="M69" s="668"/>
      <c r="N69" s="668"/>
      <c r="O69" s="668"/>
    </row>
    <row r="70" spans="4:15">
      <c r="D70" s="668"/>
      <c r="E70" s="668"/>
      <c r="F70" s="668"/>
      <c r="G70" s="668"/>
      <c r="H70" s="668"/>
      <c r="I70" s="668"/>
      <c r="J70" s="668"/>
      <c r="K70" s="668"/>
      <c r="L70" s="668"/>
      <c r="M70" s="668"/>
      <c r="N70" s="668"/>
      <c r="O70" s="668"/>
    </row>
    <row r="71" spans="4:15">
      <c r="D71" s="668"/>
      <c r="E71" s="668"/>
      <c r="F71" s="668"/>
      <c r="G71" s="697"/>
      <c r="H71" s="668"/>
      <c r="I71" s="668"/>
      <c r="J71" s="668"/>
      <c r="K71" s="668"/>
      <c r="L71" s="668"/>
      <c r="M71" s="668"/>
      <c r="N71" s="668"/>
      <c r="O71" s="668"/>
    </row>
  </sheetData>
  <phoneticPr fontId="12" type="noConversion"/>
  <pageMargins left="0.7" right="0.7" top="0.75" bottom="0.75" header="0.3" footer="0.3"/>
  <pageSetup paperSize="9" orientation="portrait" r:id="rId1"/>
  <ignoredErrors>
    <ignoredError sqref="F4"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3146F-CE70-45A4-B451-7C4F40A582C9}">
  <dimension ref="A1:O28"/>
  <sheetViews>
    <sheetView zoomScaleNormal="100" workbookViewId="0"/>
  </sheetViews>
  <sheetFormatPr defaultColWidth="9.109375" defaultRowHeight="14.85" customHeight="1"/>
  <cols>
    <col min="1" max="1" width="115.44140625" style="1" customWidth="1"/>
    <col min="2" max="2" width="12.5546875" style="1" customWidth="1"/>
    <col min="3" max="16384" width="9.109375" style="1"/>
  </cols>
  <sheetData>
    <row r="1" spans="1:15" s="4" customFormat="1" ht="39.9" customHeight="1">
      <c r="A1" s="73" t="s">
        <v>11</v>
      </c>
      <c r="B1" s="668"/>
      <c r="C1" s="668"/>
      <c r="D1" s="668"/>
      <c r="E1" s="668"/>
      <c r="F1" s="668"/>
      <c r="G1" s="668"/>
      <c r="H1" s="668"/>
      <c r="I1" s="668"/>
      <c r="J1" s="668"/>
      <c r="K1" s="668"/>
      <c r="L1" s="668"/>
      <c r="M1" s="668"/>
      <c r="N1" s="668"/>
      <c r="O1" s="668"/>
    </row>
    <row r="2" spans="1:15" s="4" customFormat="1" ht="39.9" customHeight="1" thickBot="1">
      <c r="A2" s="520" t="s">
        <v>688</v>
      </c>
      <c r="B2" s="668"/>
      <c r="C2" s="668"/>
      <c r="D2" s="668"/>
      <c r="E2" s="3"/>
      <c r="F2" s="668"/>
      <c r="G2" s="668"/>
      <c r="H2" s="668"/>
      <c r="I2" s="668"/>
      <c r="J2" s="668"/>
      <c r="K2" s="668"/>
      <c r="L2" s="668"/>
      <c r="M2" s="668"/>
      <c r="N2" s="668"/>
      <c r="O2" s="668"/>
    </row>
    <row r="3" spans="1:15" ht="14.85" customHeight="1">
      <c r="A3" s="1125" t="s">
        <v>538</v>
      </c>
      <c r="B3" s="668"/>
      <c r="C3" s="668"/>
      <c r="D3" s="668"/>
    </row>
    <row r="4" spans="1:15" ht="14.85" customHeight="1">
      <c r="A4" s="1126"/>
      <c r="B4" s="668"/>
      <c r="C4" s="668"/>
      <c r="D4" s="668"/>
      <c r="F4" s="1127"/>
      <c r="G4" s="1127"/>
      <c r="H4" s="1127"/>
      <c r="I4" s="1127"/>
      <c r="J4" s="1127"/>
      <c r="K4" s="1127"/>
      <c r="L4" s="1127"/>
      <c r="M4" s="1127"/>
      <c r="N4" s="1127"/>
      <c r="O4" s="1127"/>
    </row>
    <row r="5" spans="1:15" ht="14.85" customHeight="1">
      <c r="A5" s="1126"/>
      <c r="B5" s="668"/>
      <c r="C5" s="668"/>
      <c r="D5" s="668"/>
      <c r="F5" s="1127"/>
      <c r="G5" s="1127"/>
      <c r="H5" s="1127"/>
      <c r="I5" s="1127"/>
      <c r="J5" s="1127"/>
      <c r="K5" s="1127"/>
      <c r="L5" s="1127"/>
      <c r="M5" s="1127"/>
      <c r="N5" s="1127"/>
      <c r="O5" s="1127"/>
    </row>
    <row r="6" spans="1:15" ht="14.85" customHeight="1">
      <c r="A6" s="1126"/>
      <c r="B6" s="668"/>
      <c r="C6" s="668"/>
      <c r="D6" s="668"/>
      <c r="F6" s="1127"/>
      <c r="G6" s="1127"/>
      <c r="H6" s="1127"/>
      <c r="I6" s="1127"/>
      <c r="J6" s="1127"/>
      <c r="K6" s="1127"/>
      <c r="L6" s="1127"/>
      <c r="M6" s="1127"/>
      <c r="N6" s="1127"/>
      <c r="O6" s="1127"/>
    </row>
    <row r="7" spans="1:15" ht="14.85" customHeight="1">
      <c r="A7" s="1126"/>
      <c r="B7" s="668"/>
      <c r="C7" s="668"/>
      <c r="D7" s="668"/>
      <c r="F7" s="1127"/>
      <c r="G7" s="1127"/>
      <c r="H7" s="1127"/>
      <c r="I7" s="1127"/>
      <c r="J7" s="1127"/>
      <c r="K7" s="1127"/>
      <c r="L7" s="1127"/>
      <c r="M7" s="1127"/>
      <c r="N7" s="1127"/>
      <c r="O7" s="1127"/>
    </row>
    <row r="8" spans="1:15" ht="14.85" customHeight="1">
      <c r="A8" s="1126"/>
      <c r="B8" s="668"/>
      <c r="C8" s="668"/>
      <c r="D8" s="668"/>
      <c r="F8" s="1127"/>
      <c r="G8" s="1127"/>
      <c r="H8" s="1127"/>
      <c r="I8" s="1127"/>
      <c r="J8" s="1127"/>
      <c r="K8" s="1127"/>
      <c r="L8" s="1127"/>
      <c r="M8" s="1127"/>
      <c r="N8" s="1127"/>
      <c r="O8" s="1127"/>
    </row>
    <row r="9" spans="1:15" ht="14.85" customHeight="1">
      <c r="A9" s="1126"/>
      <c r="F9" s="1127"/>
      <c r="G9" s="1127"/>
      <c r="H9" s="1127"/>
      <c r="I9" s="1127"/>
      <c r="J9" s="1127"/>
      <c r="K9" s="1127"/>
      <c r="L9" s="1127"/>
      <c r="M9" s="1127"/>
      <c r="N9" s="1127"/>
      <c r="O9" s="1127"/>
    </row>
    <row r="10" spans="1:15" ht="14.85" customHeight="1">
      <c r="A10" s="1126"/>
      <c r="F10" s="1127"/>
      <c r="G10" s="1127"/>
      <c r="H10" s="1127"/>
      <c r="I10" s="1127"/>
      <c r="J10" s="1127"/>
      <c r="K10" s="1127"/>
      <c r="L10" s="1127"/>
      <c r="M10" s="1127"/>
      <c r="N10" s="1127"/>
      <c r="O10" s="1127"/>
    </row>
    <row r="11" spans="1:15" ht="14.85" customHeight="1">
      <c r="A11" s="20"/>
      <c r="F11" s="1127"/>
      <c r="G11" s="1127"/>
      <c r="H11" s="1127"/>
      <c r="I11" s="1127"/>
      <c r="J11" s="1127"/>
      <c r="K11" s="1127"/>
      <c r="L11" s="1127"/>
      <c r="M11" s="1127"/>
      <c r="N11" s="1127"/>
      <c r="O11" s="1127"/>
    </row>
    <row r="12" spans="1:15" ht="14.85" customHeight="1">
      <c r="A12" s="20"/>
      <c r="F12" s="1127"/>
      <c r="G12" s="1127"/>
      <c r="H12" s="1127"/>
      <c r="I12" s="1127"/>
      <c r="J12" s="1127"/>
      <c r="K12" s="1127"/>
      <c r="L12" s="1127"/>
      <c r="M12" s="1127"/>
      <c r="N12" s="1127"/>
      <c r="O12" s="1127"/>
    </row>
    <row r="13" spans="1:15" ht="14.85" customHeight="1">
      <c r="A13" s="20"/>
      <c r="F13" s="1127"/>
      <c r="G13" s="1127"/>
      <c r="H13" s="1127"/>
      <c r="I13" s="1127"/>
      <c r="J13" s="1127"/>
      <c r="K13" s="1127"/>
      <c r="L13" s="1127"/>
      <c r="M13" s="1127"/>
      <c r="N13" s="1127"/>
      <c r="O13" s="1127"/>
    </row>
    <row r="14" spans="1:15" ht="14.85" customHeight="1">
      <c r="A14" s="20"/>
      <c r="F14" s="1127"/>
      <c r="G14" s="1127"/>
      <c r="H14" s="1127"/>
      <c r="I14" s="1127"/>
      <c r="J14" s="1127"/>
      <c r="K14" s="1127"/>
      <c r="L14" s="1127"/>
      <c r="M14" s="1127"/>
      <c r="N14" s="1127"/>
      <c r="O14" s="1127"/>
    </row>
    <row r="15" spans="1:15" ht="14.85" customHeight="1">
      <c r="A15" s="20"/>
      <c r="F15" s="1127"/>
      <c r="G15" s="1127"/>
      <c r="H15" s="1127"/>
      <c r="I15" s="1127"/>
      <c r="J15" s="1127"/>
      <c r="K15" s="1127"/>
      <c r="L15" s="1127"/>
      <c r="M15" s="1127"/>
      <c r="N15" s="1127"/>
      <c r="O15" s="1127"/>
    </row>
    <row r="16" spans="1:15" ht="14.85" customHeight="1">
      <c r="A16" s="20"/>
      <c r="F16" s="1127"/>
      <c r="G16" s="1127"/>
      <c r="H16" s="1127"/>
      <c r="I16" s="1127"/>
      <c r="J16" s="1127"/>
      <c r="K16" s="1127"/>
      <c r="L16" s="1127"/>
      <c r="M16" s="1127"/>
      <c r="N16" s="1127"/>
      <c r="O16" s="1127"/>
    </row>
    <row r="17" spans="1:15" ht="14.85" customHeight="1">
      <c r="A17" s="20"/>
      <c r="F17" s="1127"/>
      <c r="G17" s="1127"/>
      <c r="H17" s="1127"/>
      <c r="I17" s="1127"/>
      <c r="J17" s="1127"/>
      <c r="K17" s="1127"/>
      <c r="L17" s="1127"/>
      <c r="M17" s="1127"/>
      <c r="N17" s="1127"/>
      <c r="O17" s="1127"/>
    </row>
    <row r="18" spans="1:15" ht="14.85" customHeight="1">
      <c r="A18" s="20"/>
      <c r="F18" s="1127"/>
      <c r="G18" s="1127"/>
      <c r="H18" s="1127"/>
      <c r="I18" s="1127"/>
      <c r="J18" s="1127"/>
      <c r="K18" s="1127"/>
      <c r="L18" s="1127"/>
      <c r="M18" s="1127"/>
      <c r="N18" s="1127"/>
      <c r="O18" s="1127"/>
    </row>
    <row r="19" spans="1:15" ht="14.85" customHeight="1">
      <c r="A19" s="20"/>
      <c r="F19" s="1127"/>
      <c r="G19" s="1127"/>
      <c r="H19" s="1127"/>
      <c r="I19" s="1127"/>
      <c r="J19" s="1127"/>
      <c r="K19" s="1127"/>
      <c r="L19" s="1127"/>
      <c r="M19" s="1127"/>
      <c r="N19" s="1127"/>
      <c r="O19" s="1127"/>
    </row>
    <row r="20" spans="1:15" ht="14.85" customHeight="1">
      <c r="A20" s="20"/>
      <c r="F20" s="1127"/>
      <c r="G20" s="1127"/>
      <c r="H20" s="1127"/>
      <c r="I20" s="1127"/>
      <c r="J20" s="1127"/>
      <c r="K20" s="1127"/>
      <c r="L20" s="1127"/>
      <c r="M20" s="1127"/>
      <c r="N20" s="1127"/>
      <c r="O20" s="1127"/>
    </row>
    <row r="21" spans="1:15" ht="14.85" customHeight="1">
      <c r="A21" s="20"/>
      <c r="F21" s="1127"/>
      <c r="G21" s="1127"/>
      <c r="H21" s="1127"/>
      <c r="I21" s="1127"/>
      <c r="J21" s="1127"/>
      <c r="K21" s="1127"/>
      <c r="L21" s="1127"/>
      <c r="M21" s="1127"/>
      <c r="N21" s="1127"/>
      <c r="O21" s="1127"/>
    </row>
    <row r="22" spans="1:15" ht="14.85" customHeight="1">
      <c r="A22" s="20"/>
      <c r="F22" s="1127"/>
      <c r="G22" s="1127"/>
      <c r="H22" s="1127"/>
      <c r="I22" s="1127"/>
      <c r="J22" s="1127"/>
      <c r="K22" s="1127"/>
      <c r="L22" s="1127"/>
      <c r="M22" s="1127"/>
      <c r="N22" s="1127"/>
      <c r="O22" s="1127"/>
    </row>
    <row r="23" spans="1:15" ht="14.85" customHeight="1">
      <c r="A23" s="20"/>
      <c r="F23" s="1127"/>
      <c r="G23" s="1127"/>
      <c r="H23" s="1127"/>
      <c r="I23" s="1127"/>
      <c r="J23" s="1127"/>
      <c r="K23" s="1127"/>
      <c r="L23" s="1127"/>
      <c r="M23" s="1127"/>
      <c r="N23" s="1127"/>
      <c r="O23" s="1127"/>
    </row>
    <row r="24" spans="1:15" ht="14.85" customHeight="1">
      <c r="A24" s="20"/>
      <c r="F24" s="1127"/>
      <c r="G24" s="1127"/>
      <c r="H24" s="1127"/>
      <c r="I24" s="1127"/>
      <c r="J24" s="1127"/>
      <c r="K24" s="1127"/>
      <c r="L24" s="1127"/>
      <c r="M24" s="1127"/>
      <c r="N24" s="1127"/>
      <c r="O24" s="1127"/>
    </row>
    <row r="25" spans="1:15" ht="14.85" customHeight="1">
      <c r="A25" s="20"/>
      <c r="F25" s="1127"/>
      <c r="G25" s="1127"/>
      <c r="H25" s="1127"/>
      <c r="I25" s="1127"/>
      <c r="J25" s="1127"/>
      <c r="K25" s="1127"/>
      <c r="L25" s="1127"/>
      <c r="M25" s="1127"/>
      <c r="N25" s="1127"/>
      <c r="O25" s="1127"/>
    </row>
    <row r="26" spans="1:15" ht="14.85" customHeight="1">
      <c r="F26" s="1127"/>
      <c r="G26" s="1127"/>
      <c r="H26" s="1127"/>
      <c r="I26" s="1127"/>
      <c r="J26" s="1127"/>
      <c r="K26" s="1127"/>
      <c r="L26" s="1127"/>
      <c r="M26" s="1127"/>
      <c r="N26" s="1127"/>
      <c r="O26" s="1127"/>
    </row>
    <row r="27" spans="1:15" ht="14.85" customHeight="1">
      <c r="F27" s="1127"/>
      <c r="G27" s="1127"/>
      <c r="H27" s="1127"/>
      <c r="I27" s="1127"/>
      <c r="J27" s="1127"/>
      <c r="K27" s="1127"/>
      <c r="L27" s="1127"/>
      <c r="M27" s="1127"/>
      <c r="N27" s="1127"/>
      <c r="O27" s="1127"/>
    </row>
    <row r="28" spans="1:15" ht="14.85" customHeight="1">
      <c r="F28" s="1127"/>
      <c r="G28" s="1127"/>
      <c r="H28" s="1127"/>
      <c r="I28" s="1127"/>
      <c r="J28" s="1127"/>
      <c r="K28" s="1127"/>
      <c r="L28" s="1127"/>
      <c r="M28" s="1127"/>
      <c r="N28" s="1127"/>
      <c r="O28" s="1127"/>
    </row>
  </sheetData>
  <mergeCells count="2">
    <mergeCell ref="A3:A10"/>
    <mergeCell ref="F4:O2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33F92CA1A45B4CBDC07365299C146E" ma:contentTypeVersion="15" ma:contentTypeDescription="Create a new document." ma:contentTypeScope="" ma:versionID="379d4b86d4adf90ceda9234a283fe3df">
  <xsd:schema xmlns:xsd="http://www.w3.org/2001/XMLSchema" xmlns:xs="http://www.w3.org/2001/XMLSchema" xmlns:p="http://schemas.microsoft.com/office/2006/metadata/properties" xmlns:ns2="bebb2c01-54b3-4ea4-9cf6-4a4d4f2112d4" xmlns:ns3="37f72f8d-44e0-4f49-ad8c-b71ca2a34452" targetNamespace="http://schemas.microsoft.com/office/2006/metadata/properties" ma:root="true" ma:fieldsID="5a60e1a701e01f6ca09dc00e0de2589c" ns2:_="" ns3:_="">
    <xsd:import namespace="bebb2c01-54b3-4ea4-9cf6-4a4d4f2112d4"/>
    <xsd:import namespace="37f72f8d-44e0-4f49-ad8c-b71ca2a3445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bb2c01-54b3-4ea4-9cf6-4a4d4f211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b7d3c24-1b46-436d-893a-ba04330708c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f72f8d-44e0-4f49-ad8c-b71ca2a3445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9e0d6ef-c9f7-4d01-ba09-5d78afc35dde}" ma:internalName="TaxCatchAll" ma:showField="CatchAllData" ma:web="37f72f8d-44e0-4f49-ad8c-b71ca2a3445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bebb2c01-54b3-4ea4-9cf6-4a4d4f2112d4" xsi:nil="true"/>
    <SharedWithUsers xmlns="37f72f8d-44e0-4f49-ad8c-b71ca2a34452">
      <UserInfo>
        <DisplayName/>
        <AccountId xsi:nil="true"/>
        <AccountType/>
      </UserInfo>
    </SharedWithUsers>
    <lcf76f155ced4ddcb4097134ff3c332f xmlns="bebb2c01-54b3-4ea4-9cf6-4a4d4f2112d4">
      <Terms xmlns="http://schemas.microsoft.com/office/infopath/2007/PartnerControls"/>
    </lcf76f155ced4ddcb4097134ff3c332f>
    <TaxCatchAll xmlns="37f72f8d-44e0-4f49-ad8c-b71ca2a3445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39C266-17A2-491D-B948-2F0720A25E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bb2c01-54b3-4ea4-9cf6-4a4d4f2112d4"/>
    <ds:schemaRef ds:uri="37f72f8d-44e0-4f49-ad8c-b71ca2a344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2AF05B-3A1C-4005-8206-A20ABDEAB4AF}">
  <ds:schemaRefs>
    <ds:schemaRef ds:uri="bebb2c01-54b3-4ea4-9cf6-4a4d4f2112d4"/>
    <ds:schemaRef ds:uri="http://schemas.microsoft.com/office/infopath/2007/PartnerControls"/>
    <ds:schemaRef ds:uri="http://www.w3.org/XML/1998/namespace"/>
    <ds:schemaRef ds:uri="http://purl.org/dc/terms/"/>
    <ds:schemaRef ds:uri="http://schemas.microsoft.com/office/2006/metadata/properties"/>
    <ds:schemaRef ds:uri="http://schemas.microsoft.com/office/2006/documentManagement/types"/>
    <ds:schemaRef ds:uri="http://purl.org/dc/elements/1.1/"/>
    <ds:schemaRef ds:uri="http://purl.org/dc/dcmitype/"/>
    <ds:schemaRef ds:uri="37f72f8d-44e0-4f49-ad8c-b71ca2a34452"/>
    <ds:schemaRef ds:uri="http://schemas.openxmlformats.org/package/2006/metadata/core-properties"/>
  </ds:schemaRefs>
</ds:datastoreItem>
</file>

<file path=customXml/itemProps3.xml><?xml version="1.0" encoding="utf-8"?>
<ds:datastoreItem xmlns:ds="http://schemas.openxmlformats.org/officeDocument/2006/customXml" ds:itemID="{246704A3-70CA-41E6-9EFB-60A4B8ED5594}">
  <ds:schemaRefs>
    <ds:schemaRef ds:uri="http://schemas.microsoft.com/sharepoint/v3/contenttype/forms"/>
  </ds:schemaRefs>
</ds:datastoreItem>
</file>

<file path=docMetadata/LabelInfo.xml><?xml version="1.0" encoding="utf-8"?>
<clbl:labelList xmlns:clbl="http://schemas.microsoft.com/office/2020/mipLabelMetadata">
  <clbl:label id="{190751af-2442-49a7-b7b9-9f0bcce858c9}" enabled="1" method="Privileged" siteId="{ea88e983-d65a-47b3-adb4-3e1c6d2110d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Contacts</vt:lpstr>
      <vt:lpstr>Index</vt:lpstr>
      <vt:lpstr>Financial indicators</vt:lpstr>
      <vt:lpstr>Reconcilations</vt:lpstr>
      <vt:lpstr>Operating indicators</vt:lpstr>
      <vt:lpstr>Key financial indicators</vt:lpstr>
      <vt:lpstr>Results Q2</vt:lpstr>
      <vt:lpstr>Quarterly summary</vt:lpstr>
      <vt:lpstr>Green Capacities</vt:lpstr>
      <vt:lpstr>Networks</vt:lpstr>
      <vt:lpstr>Reserve Capacities</vt:lpstr>
      <vt:lpstr>Customers &amp; Solutions</vt:lpstr>
      <vt:lpstr>Statement of financial position</vt:lpstr>
      <vt:lpstr>Statement of profit or loss</vt:lpstr>
      <vt:lpstr>Statement of cash flows</vt:lpstr>
      <vt:lpstr>Asset book&gt;&gt;</vt:lpstr>
      <vt:lpstr>Wind &amp; Solar</vt:lpstr>
      <vt:lpstr>Hydro</vt:lpstr>
      <vt:lpstr>Bio&amp;WtE</vt:lpstr>
      <vt:lpstr>Hedging levels</vt:lpstr>
      <vt:lpstr>Natural Gas</vt:lpstr>
      <vt:lpstr>Historical data&gt;&gt;</vt:lpstr>
      <vt:lpstr>Wind &amp; Solar data</vt:lpstr>
      <vt:lpstr>Hydro data</vt:lpstr>
      <vt:lpstr>Bio&amp;WtE data</vt:lpstr>
      <vt:lpstr>Natural gas data</vt:lpstr>
      <vt:lpstr>Business environment</vt:lpstr>
      <vt:lpstr>Legal notice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2024-02-27T19:18:29Z</dcterms:created>
  <dcterms:modified xsi:type="dcterms:W3CDTF">2024-08-14T06:12:07Z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0751af-2442-49a7-b7b9-9f0bcce858c9_SiteId">
    <vt:lpwstr>ea88e983-d65a-47b3-adb4-3e1c6d2110d2</vt:lpwstr>
  </property>
  <property fmtid="{D5CDD505-2E9C-101B-9397-08002B2CF9AE}" pid="3" name="MSIP_Label_190751af-2442-49a7-b7b9-9f0bcce858c9_Name">
    <vt:lpwstr>Vidaus dokumentai</vt:lpwstr>
  </property>
  <property fmtid="{D5CDD505-2E9C-101B-9397-08002B2CF9AE}" pid="4" name="MSIP_Label_190751af-2442-49a7-b7b9-9f0bcce858c9_Method">
    <vt:lpwstr>Privileged</vt:lpwstr>
  </property>
  <property fmtid="{D5CDD505-2E9C-101B-9397-08002B2CF9AE}" pid="5" name="MSIP_Label_190751af-2442-49a7-b7b9-9f0bcce858c9_SetDate">
    <vt:lpwstr>2021-11-24T12:18:32Z</vt:lpwstr>
  </property>
  <property fmtid="{D5CDD505-2E9C-101B-9397-08002B2CF9AE}" pid="6" name="Order">
    <vt:r8>186300</vt:r8>
  </property>
  <property fmtid="{D5CDD505-2E9C-101B-9397-08002B2CF9AE}" pid="7" name="MSIP_Label_320c693d-44b7-4e16-b3dd-4fcd87401cf5_Enabled">
    <vt:lpwstr>True</vt:lpwstr>
  </property>
  <property fmtid="{D5CDD505-2E9C-101B-9397-08002B2CF9AE}" pid="8" name="MSIP_Label_320c693d-44b7-4e16-b3dd-4fcd87401cf5_Application">
    <vt:lpwstr>Microsoft Azure Information Protection</vt:lpwstr>
  </property>
  <property fmtid="{D5CDD505-2E9C-101B-9397-08002B2CF9AE}" pid="9" name="MediaServiceImageTags">
    <vt:lpwstr/>
  </property>
  <property fmtid="{D5CDD505-2E9C-101B-9397-08002B2CF9AE}" pid="10" name="xd_ProgID">
    <vt:lpwstr/>
  </property>
  <property fmtid="{D5CDD505-2E9C-101B-9397-08002B2CF9AE}" pid="11" name="ContentTypeId">
    <vt:lpwstr>0x0101008933F92CA1A45B4CBDC07365299C146E</vt:lpwstr>
  </property>
  <property fmtid="{D5CDD505-2E9C-101B-9397-08002B2CF9AE}" pid="12" name="MSIP_Label_320c693d-44b7-4e16-b3dd-4fcd87401cf5_SetDate">
    <vt:lpwstr>2021-01-03T18:17:25.5022652Z</vt:lpwstr>
  </property>
  <property fmtid="{D5CDD505-2E9C-101B-9397-08002B2CF9AE}" pid="13" name="ComplianceAssetId">
    <vt:lpwstr/>
  </property>
  <property fmtid="{D5CDD505-2E9C-101B-9397-08002B2CF9AE}" pid="14" name="TemplateUrl">
    <vt:lpwstr/>
  </property>
  <property fmtid="{D5CDD505-2E9C-101B-9397-08002B2CF9AE}" pid="15" name="MSIP_Label_320c693d-44b7-4e16-b3dd-4fcd87401cf5_Owner">
    <vt:lpwstr>Aine.Riffel@ignitis.lt</vt:lpwstr>
  </property>
  <property fmtid="{D5CDD505-2E9C-101B-9397-08002B2CF9AE}" pid="16" name="MSIP_Label_320c693d-44b7-4e16-b3dd-4fcd87401cf5_Extended_MSFT_Method">
    <vt:lpwstr>Manual</vt:lpwstr>
  </property>
  <property fmtid="{D5CDD505-2E9C-101B-9397-08002B2CF9AE}" pid="17" name="_ExtendedDescription">
    <vt:lpwstr/>
  </property>
  <property fmtid="{D5CDD505-2E9C-101B-9397-08002B2CF9AE}" pid="18" name="MSIP_Label_190751af-2442-49a7-b7b9-9f0bcce858c9_ContentBits">
    <vt:lpwstr>0</vt:lpwstr>
  </property>
  <property fmtid="{D5CDD505-2E9C-101B-9397-08002B2CF9AE}" pid="19" name="xd_Signature">
    <vt:bool>false</vt:bool>
  </property>
  <property fmtid="{D5CDD505-2E9C-101B-9397-08002B2CF9AE}" pid="20" name="MSIP_Label_190751af-2442-49a7-b7b9-9f0bcce858c9_ActionId">
    <vt:lpwstr>07970f6f-39e5-4759-911a-859656f3c74d</vt:lpwstr>
  </property>
  <property fmtid="{D5CDD505-2E9C-101B-9397-08002B2CF9AE}" pid="21" name="MSIP_Label_320c693d-44b7-4e16-b3dd-4fcd87401cf5_Name">
    <vt:lpwstr>Viešo naudojimo</vt:lpwstr>
  </property>
  <property fmtid="{D5CDD505-2E9C-101B-9397-08002B2CF9AE}" pid="22" name="MSIP_Label_320c693d-44b7-4e16-b3dd-4fcd87401cf5_SiteId">
    <vt:lpwstr>ea88e983-d65a-47b3-adb4-3e1c6d2110d2</vt:lpwstr>
  </property>
  <property fmtid="{D5CDD505-2E9C-101B-9397-08002B2CF9AE}" pid="23" name="MSIP_Label_320c693d-44b7-4e16-b3dd-4fcd87401cf5_ActionId">
    <vt:lpwstr>07970f6f-39e5-4759-911a-859656f3c74d</vt:lpwstr>
  </property>
  <property fmtid="{D5CDD505-2E9C-101B-9397-08002B2CF9AE}" pid="24" name="MSIP_Label_190751af-2442-49a7-b7b9-9f0bcce858c9_Enabled">
    <vt:lpwstr>true</vt:lpwstr>
  </property>
  <property fmtid="{D5CDD505-2E9C-101B-9397-08002B2CF9AE}" pid="25" name="TriggerFlowInfo">
    <vt:lpwstr/>
  </property>
</Properties>
</file>