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6422" documentId="13_ncr:1_{1FF012A8-C05D-452A-AEDE-23E020D9F627}" xr6:coauthVersionLast="47" xr6:coauthVersionMax="47" xr10:uidLastSave="{4112BD90-58D0-402D-8D77-6FFFA8917CEA}"/>
  <bookViews>
    <workbookView xWindow="-108" yWindow="-108" windowWidth="23256" windowHeight="13896" tabRatio="842" xr2:uid="{46D7A30E-1813-4717-885F-2E9DF702069B}"/>
  </bookViews>
  <sheets>
    <sheet name="Kontaktai" sheetId="1" r:id="rId1"/>
    <sheet name="Turinys" sheetId="2" r:id="rId2"/>
    <sheet name="Finansiniai rodikliai" sheetId="63" r:id="rId3"/>
    <sheet name="Suvedimai" sheetId="45" r:id="rId4"/>
    <sheet name="Veiklos rodikliai" sheetId="30" r:id="rId5"/>
    <sheet name="Pgr. finansiniai rodikliai" sheetId="65" r:id="rId6"/>
    <sheet name="II ketv. rezultatai" sheetId="66" r:id="rId7"/>
    <sheet name="Ketvirčių suvestinė" sheetId="16" r:id="rId8"/>
    <sheet name="Žalieji pajėgumai" sheetId="18" r:id="rId9"/>
    <sheet name="Tinklai" sheetId="17" r:id="rId10"/>
    <sheet name="Rezerviniai pajėgumai" sheetId="19" r:id="rId11"/>
    <sheet name="Sprendimai klientams" sheetId="20" r:id="rId12"/>
    <sheet name="Finansinės padėties ataskaita" sheetId="64" r:id="rId13"/>
    <sheet name="Pelno (nuostolių) ataskaita" sheetId="23" r:id="rId14"/>
    <sheet name="Pinigų srautų ataskaita" sheetId="24" r:id="rId15"/>
    <sheet name="Turto knyga&gt;&gt;" sheetId="46" r:id="rId16"/>
    <sheet name="Vėjas ir Saulė" sheetId="47" r:id="rId17"/>
    <sheet name="Vanduo" sheetId="48" r:id="rId18"/>
    <sheet name="Atliekos ir Biomasė" sheetId="49" r:id="rId19"/>
    <sheet name="Apsidraudimo lygis" sheetId="59" r:id="rId20"/>
    <sheet name="Gamtinės dujos" sheetId="50" r:id="rId21"/>
    <sheet name="Istoriniai duomenys&gt;&gt;" sheetId="51" r:id="rId22"/>
    <sheet name="Vėjo ir Saulės duomenys" sheetId="52" r:id="rId23"/>
    <sheet name="Vandens duomenys" sheetId="53" r:id="rId24"/>
    <sheet name="Atliekų ir Biomasės duomenys" sheetId="54" r:id="rId25"/>
    <sheet name="Gamtinių dujų duomenys" sheetId="55" r:id="rId26"/>
    <sheet name="Verslo aplinka" sheetId="56" r:id="rId27"/>
    <sheet name="Teisinė pastaba" sheetId="25" r:id="rId28"/>
  </sheets>
  <definedNames>
    <definedName name="_Toc126567674" localSheetId="2">'Finansiniai rodikliai'!#REF!</definedName>
    <definedName name="_Toc64472300" localSheetId="2">'Finansiniai rodikliai'!#REF!</definedName>
    <definedName name="K" localSheetId="12">#REF!</definedName>
    <definedName name="K" localSheetId="2">#REF!</definedName>
    <definedName name="K" localSheetId="6">#REF!</definedName>
    <definedName name="K">'Vėjas ir Saulė'!#REF!</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54" l="1"/>
  <c r="I20" i="54"/>
  <c r="I16" i="54"/>
  <c r="I10" i="54"/>
  <c r="B10" i="54"/>
  <c r="B20" i="54"/>
  <c r="D21" i="55"/>
  <c r="B28" i="55"/>
  <c r="G14" i="47"/>
  <c r="K14" i="47" s="1"/>
  <c r="D14" i="56"/>
  <c r="D13" i="56"/>
  <c r="K6" i="50"/>
  <c r="H6" i="50"/>
  <c r="B16" i="55"/>
  <c r="B12" i="55"/>
  <c r="B8" i="55"/>
  <c r="B10" i="55" s="1"/>
  <c r="I10" i="55"/>
  <c r="O7" i="49"/>
  <c r="O6" i="49"/>
  <c r="K7" i="49"/>
  <c r="K6" i="49"/>
  <c r="J8" i="49"/>
  <c r="J7" i="49"/>
  <c r="I8" i="49"/>
  <c r="I7" i="49"/>
  <c r="I6" i="49"/>
  <c r="B23" i="54"/>
  <c r="B22" i="54"/>
  <c r="B24" i="54" s="1"/>
  <c r="B19" i="54"/>
  <c r="B18" i="54"/>
  <c r="B15" i="54"/>
  <c r="B14" i="54"/>
  <c r="B13" i="54"/>
  <c r="B12" i="54"/>
  <c r="B16" i="54" s="1"/>
  <c r="B8" i="54"/>
  <c r="B9" i="54"/>
  <c r="B7" i="54"/>
  <c r="I7" i="48"/>
  <c r="I6" i="48"/>
  <c r="B13" i="53"/>
  <c r="B12" i="53"/>
  <c r="B9" i="53"/>
  <c r="B8" i="53"/>
  <c r="I10" i="53"/>
  <c r="I13" i="53"/>
  <c r="I12" i="53"/>
  <c r="L11" i="47"/>
  <c r="L10" i="47"/>
  <c r="L9" i="47"/>
  <c r="L8" i="47"/>
  <c r="L6" i="47"/>
  <c r="H11" i="47"/>
  <c r="H10" i="47"/>
  <c r="H9" i="47"/>
  <c r="H8" i="47"/>
  <c r="H7" i="47"/>
  <c r="H6" i="47"/>
  <c r="B30" i="52"/>
  <c r="B31" i="52"/>
  <c r="B32" i="52"/>
  <c r="B33" i="52"/>
  <c r="B34" i="52"/>
  <c r="B35" i="52"/>
  <c r="B29" i="52"/>
  <c r="I18" i="52"/>
  <c r="I19" i="52"/>
  <c r="I21" i="52"/>
  <c r="I22" i="52"/>
  <c r="I23" i="52"/>
  <c r="I24" i="52"/>
  <c r="I25" i="52"/>
  <c r="K16" i="52"/>
  <c r="C15" i="52"/>
  <c r="D15" i="52"/>
  <c r="E15" i="52"/>
  <c r="F15" i="52"/>
  <c r="G15" i="52"/>
  <c r="B8" i="52"/>
  <c r="B19" i="52" s="1"/>
  <c r="B9" i="52"/>
  <c r="B10" i="52"/>
  <c r="B21" i="52" s="1"/>
  <c r="B11" i="52"/>
  <c r="B22" i="52" s="1"/>
  <c r="B12" i="52"/>
  <c r="B23" i="52" s="1"/>
  <c r="B13" i="52"/>
  <c r="B24" i="52" s="1"/>
  <c r="B14" i="52"/>
  <c r="B15" i="52"/>
  <c r="B7" i="52"/>
  <c r="B18" i="52" s="1"/>
  <c r="I16" i="52"/>
  <c r="J10" i="55"/>
  <c r="W14" i="54"/>
  <c r="V14" i="54"/>
  <c r="G8" i="54"/>
  <c r="F8" i="54"/>
  <c r="E8" i="54"/>
  <c r="D8" i="54"/>
  <c r="C8" i="54"/>
  <c r="J24" i="54"/>
  <c r="J20" i="54"/>
  <c r="J16" i="54"/>
  <c r="J10" i="54"/>
  <c r="J13" i="53"/>
  <c r="J12" i="53"/>
  <c r="J10" i="53"/>
  <c r="G22" i="47"/>
  <c r="K22" i="47" s="1"/>
  <c r="I13" i="47"/>
  <c r="H14" i="47" l="1"/>
  <c r="I14" i="47" s="1"/>
  <c r="B10" i="53"/>
  <c r="J25" i="52" l="1"/>
  <c r="B25" i="52" s="1"/>
  <c r="J24" i="52"/>
  <c r="J23" i="52"/>
  <c r="J22" i="52"/>
  <c r="J21" i="52"/>
  <c r="J19" i="52"/>
  <c r="J18" i="52"/>
  <c r="J16" i="52"/>
  <c r="B16" i="52" l="1"/>
  <c r="F7" i="52"/>
  <c r="F18" i="52" l="1"/>
  <c r="K10" i="55"/>
  <c r="C16" i="55"/>
  <c r="C12" i="55"/>
  <c r="C8" i="55"/>
  <c r="C10" i="55" s="1"/>
  <c r="C23" i="54"/>
  <c r="C22" i="54"/>
  <c r="C19" i="54"/>
  <c r="C18" i="54"/>
  <c r="C15" i="54"/>
  <c r="C13" i="54"/>
  <c r="C12" i="54"/>
  <c r="C9" i="54"/>
  <c r="C7" i="54"/>
  <c r="K24" i="54"/>
  <c r="K20" i="54"/>
  <c r="K16" i="54"/>
  <c r="K10" i="54"/>
  <c r="AD27" i="52" a="1"/>
  <c r="AD27" i="52" s="1"/>
  <c r="AC27" i="52" a="1"/>
  <c r="AC27" i="52" s="1"/>
  <c r="AB27" i="52" a="1"/>
  <c r="AB27" i="52" s="1"/>
  <c r="AA27" i="52" a="1"/>
  <c r="AA27" i="52" s="1"/>
  <c r="Z27" i="52" a="1"/>
  <c r="Z27" i="52" s="1"/>
  <c r="Y27" i="52" a="1"/>
  <c r="Y27" i="52" s="1"/>
  <c r="X27" i="52" a="1"/>
  <c r="X27" i="52" s="1"/>
  <c r="W27" i="52" a="1"/>
  <c r="W27" i="52" s="1"/>
  <c r="V27" i="52" a="1"/>
  <c r="V27" i="52" s="1"/>
  <c r="U27" i="52" a="1"/>
  <c r="U27" i="52" s="1"/>
  <c r="T27" i="52" a="1"/>
  <c r="T27" i="52" s="1"/>
  <c r="S27" i="52" a="1"/>
  <c r="S27" i="52" s="1"/>
  <c r="R27" i="52" a="1"/>
  <c r="R27" i="52" s="1"/>
  <c r="Q27" i="52" a="1"/>
  <c r="Q27" i="52" s="1"/>
  <c r="P27" i="52" a="1"/>
  <c r="P27" i="52" s="1"/>
  <c r="O27" i="52" a="1"/>
  <c r="O27" i="52" s="1"/>
  <c r="N27" i="52" a="1"/>
  <c r="N27" i="52" s="1"/>
  <c r="M27" i="52" a="1"/>
  <c r="M27" i="52" s="1"/>
  <c r="L27" i="52" a="1"/>
  <c r="L27" i="52" s="1"/>
  <c r="K13" i="53"/>
  <c r="K12" i="53"/>
  <c r="K10" i="53"/>
  <c r="C9" i="53"/>
  <c r="C13" i="53" s="1"/>
  <c r="C8" i="53"/>
  <c r="C12" i="53" s="1"/>
  <c r="I12" i="47"/>
  <c r="K25" i="52" l="1"/>
  <c r="K24" i="52"/>
  <c r="K23" i="52"/>
  <c r="K22" i="52"/>
  <c r="K21" i="52"/>
  <c r="K19" i="52"/>
  <c r="K18" i="52"/>
  <c r="C34" i="52"/>
  <c r="C33" i="52"/>
  <c r="C32" i="52"/>
  <c r="C31" i="52"/>
  <c r="C30" i="52"/>
  <c r="C29" i="52"/>
  <c r="C8" i="52"/>
  <c r="C19" i="52" s="1"/>
  <c r="C10" i="52"/>
  <c r="C21" i="52" s="1"/>
  <c r="C11" i="52"/>
  <c r="C22" i="52" s="1"/>
  <c r="C12" i="52"/>
  <c r="C23" i="52" s="1"/>
  <c r="C13" i="52"/>
  <c r="C24" i="52" s="1"/>
  <c r="C14" i="52"/>
  <c r="C25" i="52" s="1"/>
  <c r="C7" i="52"/>
  <c r="C18" i="52" s="1"/>
  <c r="G8" i="53" l="1"/>
  <c r="G9" i="53"/>
  <c r="G10" i="53" l="1"/>
  <c r="H10" i="48"/>
  <c r="P10" i="48"/>
  <c r="K27" i="52"/>
  <c r="L10" i="55"/>
  <c r="L24" i="54"/>
  <c r="L20" i="54"/>
  <c r="L16" i="54"/>
  <c r="L10" i="54"/>
  <c r="L13" i="53"/>
  <c r="L12" i="53"/>
  <c r="L10" i="53"/>
  <c r="L24" i="52"/>
  <c r="L23" i="52"/>
  <c r="L22" i="52"/>
  <c r="L21" i="52"/>
  <c r="L19" i="52"/>
  <c r="L18" i="52"/>
  <c r="L16" i="52"/>
  <c r="G15" i="16"/>
  <c r="M10" i="55" l="1"/>
  <c r="C24" i="54"/>
  <c r="C20" i="54"/>
  <c r="C16" i="54"/>
  <c r="C10" i="54"/>
  <c r="M24" i="54"/>
  <c r="M20" i="54"/>
  <c r="M16" i="54"/>
  <c r="M10" i="54"/>
  <c r="M13" i="53"/>
  <c r="M12" i="53"/>
  <c r="M10" i="53"/>
  <c r="M19" i="52"/>
  <c r="M18" i="52"/>
  <c r="M16" i="52" l="1"/>
  <c r="M22" i="52"/>
  <c r="M24" i="52"/>
  <c r="M23" i="52"/>
  <c r="M21" i="52"/>
  <c r="O10" i="55"/>
  <c r="F18" i="56"/>
  <c r="N10" i="55"/>
  <c r="C28" i="55"/>
  <c r="N24" i="54"/>
  <c r="N20" i="54"/>
  <c r="N16" i="54"/>
  <c r="N10" i="54"/>
  <c r="N13" i="53"/>
  <c r="N12" i="53"/>
  <c r="N10" i="53"/>
  <c r="D14" i="52"/>
  <c r="E14" i="52"/>
  <c r="F14" i="52"/>
  <c r="G14" i="52"/>
  <c r="O16" i="52"/>
  <c r="P16" i="52"/>
  <c r="Q16" i="52"/>
  <c r="R16" i="52"/>
  <c r="S16" i="52"/>
  <c r="T16" i="52"/>
  <c r="U16" i="52"/>
  <c r="V16" i="52"/>
  <c r="W16" i="52"/>
  <c r="X16" i="52"/>
  <c r="Y16" i="52"/>
  <c r="Z16" i="52"/>
  <c r="AA16" i="52"/>
  <c r="AB16" i="52"/>
  <c r="AC16" i="52"/>
  <c r="AD16" i="52"/>
  <c r="N16" i="52"/>
  <c r="D34" i="52"/>
  <c r="E34" i="52"/>
  <c r="F34" i="52"/>
  <c r="G34" i="52"/>
  <c r="C16" i="52" l="1"/>
  <c r="C10" i="53"/>
  <c r="N24" i="52" l="1"/>
  <c r="N23" i="52"/>
  <c r="N22" i="52"/>
  <c r="N21" i="52"/>
  <c r="N19" i="52"/>
  <c r="N18" i="52"/>
  <c r="O14" i="55"/>
  <c r="D12" i="55"/>
  <c r="J6" i="48" l="1"/>
  <c r="D15" i="54"/>
  <c r="D23" i="54"/>
  <c r="D22" i="54"/>
  <c r="D19" i="54"/>
  <c r="D18" i="54"/>
  <c r="D13" i="54"/>
  <c r="D12" i="54"/>
  <c r="D9" i="54"/>
  <c r="D7" i="54"/>
  <c r="O24" i="54"/>
  <c r="O20" i="54"/>
  <c r="O16" i="54"/>
  <c r="O10" i="54"/>
  <c r="O13" i="53"/>
  <c r="O12" i="53"/>
  <c r="O10" i="53"/>
  <c r="D9" i="53"/>
  <c r="D13" i="53" s="1"/>
  <c r="D8" i="53"/>
  <c r="D12" i="53" s="1"/>
  <c r="D33" i="52"/>
  <c r="D32" i="52"/>
  <c r="D31" i="52"/>
  <c r="D30" i="52"/>
  <c r="D29" i="52"/>
  <c r="D8" i="52"/>
  <c r="D19" i="52" s="1"/>
  <c r="D10" i="52"/>
  <c r="D21" i="52" s="1"/>
  <c r="D11" i="52"/>
  <c r="D22" i="52" s="1"/>
  <c r="D12" i="52"/>
  <c r="D23" i="52" s="1"/>
  <c r="D13" i="52"/>
  <c r="D24" i="52" s="1"/>
  <c r="D7" i="52"/>
  <c r="O24" i="52"/>
  <c r="O23" i="52"/>
  <c r="O22" i="52"/>
  <c r="O21" i="52"/>
  <c r="O19" i="52"/>
  <c r="O18" i="52"/>
  <c r="D27" i="52" l="1"/>
  <c r="D18" i="52"/>
  <c r="Z14" i="55"/>
  <c r="Y14" i="55"/>
  <c r="X14" i="55"/>
  <c r="W14" i="55"/>
  <c r="V14" i="55"/>
  <c r="U14" i="55"/>
  <c r="T14" i="55"/>
  <c r="S14" i="55"/>
  <c r="R14" i="55"/>
  <c r="Q14" i="55"/>
  <c r="F12" i="55"/>
  <c r="E12" i="55"/>
  <c r="Z10" i="55"/>
  <c r="Y10" i="55"/>
  <c r="X10" i="55"/>
  <c r="W10" i="55"/>
  <c r="V10" i="55"/>
  <c r="U10" i="55"/>
  <c r="T10" i="55"/>
  <c r="S10" i="55"/>
  <c r="R10" i="55"/>
  <c r="Q10" i="55"/>
  <c r="AD13" i="53"/>
  <c r="AC13" i="53"/>
  <c r="AB13" i="53"/>
  <c r="AA13" i="53"/>
  <c r="Z13" i="53"/>
  <c r="Y13" i="53"/>
  <c r="X13" i="53"/>
  <c r="W13" i="53"/>
  <c r="V13" i="53"/>
  <c r="U13" i="53"/>
  <c r="T13" i="53"/>
  <c r="S13" i="53"/>
  <c r="R13" i="53"/>
  <c r="Q13" i="53"/>
  <c r="P13" i="53"/>
  <c r="AD12" i="53"/>
  <c r="AC12" i="53"/>
  <c r="AB12" i="53"/>
  <c r="AA12" i="53"/>
  <c r="Z12" i="53"/>
  <c r="Y12" i="53"/>
  <c r="X12" i="53"/>
  <c r="W12" i="53"/>
  <c r="V12" i="53"/>
  <c r="U12" i="53"/>
  <c r="T12" i="53"/>
  <c r="S12" i="53"/>
  <c r="R12" i="53"/>
  <c r="Q12" i="53"/>
  <c r="P12" i="53"/>
  <c r="P10" i="55" l="1"/>
  <c r="D8" i="55"/>
  <c r="D10" i="55" s="1"/>
  <c r="P14" i="55"/>
  <c r="J6" i="50" s="1"/>
  <c r="P24" i="54"/>
  <c r="P20" i="54"/>
  <c r="P16" i="54"/>
  <c r="P10" i="54"/>
  <c r="P10" i="53"/>
  <c r="P24" i="52"/>
  <c r="P23" i="52"/>
  <c r="P22" i="52"/>
  <c r="P21" i="52"/>
  <c r="P19" i="52"/>
  <c r="P18" i="52"/>
  <c r="AD12" i="54"/>
  <c r="AC12" i="54"/>
  <c r="AB12" i="54"/>
  <c r="AA12" i="54"/>
  <c r="Z12" i="54"/>
  <c r="Y12" i="54"/>
  <c r="W12" i="54"/>
  <c r="V12" i="54"/>
  <c r="J9" i="49" l="1"/>
  <c r="I7" i="47"/>
  <c r="I6" i="47"/>
  <c r="W19" i="52"/>
  <c r="Z18" i="52"/>
  <c r="U19" i="52" l="1"/>
  <c r="X19" i="52"/>
  <c r="Y19" i="52"/>
  <c r="Z19" i="52"/>
  <c r="S19" i="52"/>
  <c r="AA19" i="52"/>
  <c r="Q19" i="52"/>
  <c r="R19" i="52"/>
  <c r="T19" i="52"/>
  <c r="AB19" i="52"/>
  <c r="AC19" i="52"/>
  <c r="V19" i="52"/>
  <c r="AD19" i="52"/>
  <c r="V18" i="52"/>
  <c r="AD18" i="52"/>
  <c r="S18" i="52"/>
  <c r="AA18" i="52"/>
  <c r="T18" i="52"/>
  <c r="AB18" i="52"/>
  <c r="U18" i="52"/>
  <c r="AC18" i="52"/>
  <c r="W18" i="52"/>
  <c r="X18" i="52"/>
  <c r="Q18" i="52"/>
  <c r="Y18" i="52"/>
  <c r="R18" i="52"/>
  <c r="G8" i="52"/>
  <c r="G19" i="52" s="1"/>
  <c r="F8" i="52"/>
  <c r="E8" i="52"/>
  <c r="E19" i="52" s="1"/>
  <c r="G7" i="52"/>
  <c r="E7" i="52"/>
  <c r="H8" i="50"/>
  <c r="Q24" i="54"/>
  <c r="Q20" i="54"/>
  <c r="Q16" i="54"/>
  <c r="Q10" i="54"/>
  <c r="Q10" i="53"/>
  <c r="E18" i="52" l="1"/>
  <c r="G18" i="52"/>
  <c r="F19" i="52"/>
  <c r="I6" i="50"/>
  <c r="I8" i="50" s="1"/>
  <c r="D20" i="54"/>
  <c r="K10" i="49"/>
  <c r="D10" i="54"/>
  <c r="D16" i="54"/>
  <c r="D24" i="54"/>
  <c r="D10" i="53"/>
  <c r="Q24" i="52" l="1"/>
  <c r="Q23" i="52"/>
  <c r="Q22" i="52"/>
  <c r="Q21" i="52"/>
  <c r="I11" i="47" l="1"/>
  <c r="R16" i="55"/>
  <c r="L6" i="50" s="1"/>
  <c r="E18" i="54"/>
  <c r="R24" i="54"/>
  <c r="R20" i="54"/>
  <c r="R16" i="54"/>
  <c r="R10" i="54"/>
  <c r="R10" i="53"/>
  <c r="AD21" i="52"/>
  <c r="AD22" i="52"/>
  <c r="AD23" i="52"/>
  <c r="AC21" i="52"/>
  <c r="AC22" i="52"/>
  <c r="AC23" i="52"/>
  <c r="Z21" i="52"/>
  <c r="Z22" i="52"/>
  <c r="Z23" i="52"/>
  <c r="Y21" i="52"/>
  <c r="Y22" i="52"/>
  <c r="Y23" i="52"/>
  <c r="V21" i="52"/>
  <c r="V22" i="52"/>
  <c r="V23" i="52"/>
  <c r="U21" i="52"/>
  <c r="U22" i="52"/>
  <c r="U23" i="52"/>
  <c r="R21" i="52"/>
  <c r="R22" i="52"/>
  <c r="R23" i="52"/>
  <c r="R24" i="52"/>
  <c r="T21" i="52"/>
  <c r="W21" i="52"/>
  <c r="X21" i="52"/>
  <c r="AA21" i="52"/>
  <c r="AB21" i="52"/>
  <c r="T22" i="52"/>
  <c r="W22" i="52"/>
  <c r="X22" i="52"/>
  <c r="AA22" i="52"/>
  <c r="AB22" i="52"/>
  <c r="T23" i="52"/>
  <c r="W23" i="52"/>
  <c r="X23" i="52"/>
  <c r="AA23" i="52"/>
  <c r="AB23" i="52"/>
  <c r="S21" i="52"/>
  <c r="S22" i="52"/>
  <c r="S23" i="52"/>
  <c r="O8" i="50"/>
  <c r="E28" i="55"/>
  <c r="E21" i="55"/>
  <c r="D28" i="55"/>
  <c r="E29" i="52"/>
  <c r="F29" i="52"/>
  <c r="E16" i="55"/>
  <c r="E23" i="54"/>
  <c r="E22" i="54"/>
  <c r="E19" i="54"/>
  <c r="T24" i="54"/>
  <c r="T20" i="54"/>
  <c r="T16" i="54"/>
  <c r="T10" i="54"/>
  <c r="T10" i="53"/>
  <c r="E33" i="52"/>
  <c r="F33" i="52"/>
  <c r="G33" i="52"/>
  <c r="E13" i="52"/>
  <c r="F13" i="52"/>
  <c r="G13" i="52"/>
  <c r="E30" i="52"/>
  <c r="E31" i="52"/>
  <c r="E32" i="52"/>
  <c r="E10" i="52"/>
  <c r="E11" i="52"/>
  <c r="E12" i="52"/>
  <c r="E27" i="52" l="1"/>
  <c r="D16" i="55"/>
  <c r="L8" i="50"/>
  <c r="D16" i="52"/>
  <c r="E20" i="54"/>
  <c r="E16" i="52"/>
  <c r="E24" i="54"/>
  <c r="S24" i="54" l="1"/>
  <c r="U24" i="54"/>
  <c r="S20" i="54"/>
  <c r="U20" i="54"/>
  <c r="S16" i="54"/>
  <c r="U16" i="54"/>
  <c r="S10" i="54"/>
  <c r="U10" i="54"/>
  <c r="S10" i="53"/>
  <c r="I8" i="47" l="1"/>
  <c r="I9" i="47"/>
  <c r="I10" i="47"/>
  <c r="G32" i="52"/>
  <c r="F32" i="52"/>
  <c r="G31" i="52"/>
  <c r="F31" i="52"/>
  <c r="G30" i="52"/>
  <c r="F30" i="52"/>
  <c r="G29" i="52"/>
  <c r="G12" i="52"/>
  <c r="G23" i="52" s="1"/>
  <c r="F12" i="52"/>
  <c r="F23" i="52" s="1"/>
  <c r="G11" i="52"/>
  <c r="G22" i="52" s="1"/>
  <c r="F11" i="52"/>
  <c r="F22" i="52" s="1"/>
  <c r="G10" i="52"/>
  <c r="F10" i="52"/>
  <c r="U10" i="53"/>
  <c r="AD24" i="54"/>
  <c r="AC24" i="54"/>
  <c r="AB24" i="54"/>
  <c r="AA24" i="54"/>
  <c r="Z24" i="54"/>
  <c r="Y24" i="54"/>
  <c r="X24" i="54"/>
  <c r="W24" i="54"/>
  <c r="V24" i="54"/>
  <c r="G23" i="54"/>
  <c r="F23" i="54"/>
  <c r="G22" i="54"/>
  <c r="F22" i="54"/>
  <c r="Z20" i="54"/>
  <c r="Y20" i="54"/>
  <c r="X20" i="54"/>
  <c r="W20" i="54"/>
  <c r="V20" i="54"/>
  <c r="G19" i="54"/>
  <c r="F19" i="54"/>
  <c r="G18" i="54"/>
  <c r="F18" i="54"/>
  <c r="F15" i="54"/>
  <c r="G15" i="54"/>
  <c r="Z13" i="54"/>
  <c r="Y13" i="54"/>
  <c r="X13" i="54"/>
  <c r="X16" i="54" s="1"/>
  <c r="W13" i="54"/>
  <c r="V13" i="54"/>
  <c r="J6" i="49" s="1"/>
  <c r="G13" i="54"/>
  <c r="AD16" i="54"/>
  <c r="AC16" i="54"/>
  <c r="AB16" i="54"/>
  <c r="AA16" i="54"/>
  <c r="E9" i="54"/>
  <c r="G9" i="54"/>
  <c r="F9" i="54"/>
  <c r="Y10" i="54"/>
  <c r="X10" i="54"/>
  <c r="W10" i="54"/>
  <c r="G7" i="54"/>
  <c r="G28" i="55"/>
  <c r="F28" i="55"/>
  <c r="G21" i="55"/>
  <c r="F21" i="55"/>
  <c r="F16" i="55"/>
  <c r="G8" i="50"/>
  <c r="H10" i="49"/>
  <c r="G10" i="49"/>
  <c r="H8" i="48"/>
  <c r="G21" i="52" l="1"/>
  <c r="G27" i="52"/>
  <c r="F21" i="52"/>
  <c r="F27" i="52"/>
  <c r="F20" i="54"/>
  <c r="I10" i="49"/>
  <c r="J7" i="48"/>
  <c r="E13" i="54"/>
  <c r="Z16" i="54"/>
  <c r="E15" i="54"/>
  <c r="F12" i="54"/>
  <c r="F13" i="54"/>
  <c r="G20" i="54"/>
  <c r="Y16" i="54"/>
  <c r="V10" i="54"/>
  <c r="E7" i="54"/>
  <c r="G16" i="52"/>
  <c r="G10" i="54"/>
  <c r="F24" i="54"/>
  <c r="G24" i="54"/>
  <c r="V16" i="54"/>
  <c r="E12" i="54"/>
  <c r="W16" i="54"/>
  <c r="E8" i="55"/>
  <c r="F8" i="53"/>
  <c r="E9" i="53"/>
  <c r="E13" i="53" s="1"/>
  <c r="AD10" i="53"/>
  <c r="E8" i="53"/>
  <c r="AB10" i="53"/>
  <c r="AC10" i="53"/>
  <c r="W10" i="53"/>
  <c r="G13" i="53"/>
  <c r="V10" i="53"/>
  <c r="X10" i="53"/>
  <c r="Y10" i="53"/>
  <c r="AA10" i="53"/>
  <c r="F9" i="53"/>
  <c r="F13" i="53" s="1"/>
  <c r="Z10" i="53"/>
  <c r="F16" i="52"/>
  <c r="G12" i="53"/>
  <c r="F7" i="54"/>
  <c r="F10" i="54" s="1"/>
  <c r="G12" i="54"/>
  <c r="G16" i="54" s="1"/>
  <c r="F8" i="55"/>
  <c r="F12" i="53" l="1"/>
  <c r="E12" i="53"/>
  <c r="E10" i="55"/>
  <c r="E14" i="55"/>
  <c r="F10" i="55"/>
  <c r="F14" i="55"/>
  <c r="I8" i="48"/>
  <c r="J10" i="49"/>
  <c r="F16" i="54"/>
  <c r="E16" i="54"/>
  <c r="E10" i="54"/>
  <c r="E10" i="53"/>
  <c r="F10"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tc={AEA46340-EB0F-476C-93B4-21455F0DDD90}</author>
  </authors>
  <commentList>
    <comment ref="A2" authorId="0" shapeId="0" xr:uid="{AEA46340-EB0F-476C-93B4-21455F0DDD90}">
      <text>
        <t>[Threaded comment]
Your version of Excel allows you to read this threaded comment; however, any edits to it will get removed if the file is opened in a newer version of Excel. Learn more: https://go.microsoft.com/fwlink/?linkid=870924
Comment:
    LT: Hidro istoriniai duomenys; 
EN: Hydro data (be historical)</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<sst xmlns="http://schemas.openxmlformats.org/spreadsheetml/2006/main" count="2934" uniqueCount="1169">
  <si>
    <t>ir@ignitis.lt</t>
  </si>
  <si>
    <t>www.ignitisgrupe.lt/lt/investuotojams</t>
  </si>
  <si>
    <t>Turinys</t>
  </si>
  <si>
    <t>1. Finansiniai rodikliai</t>
  </si>
  <si>
    <t>&lt;- Eiti į puslapį</t>
  </si>
  <si>
    <t>2. Suvedimai</t>
  </si>
  <si>
    <t>3. Veiklos rodikliai</t>
  </si>
  <si>
    <t>4. Pagrindiniai finansiniai rodikliai</t>
  </si>
  <si>
    <t>Nuorodos:</t>
  </si>
  <si>
    <t>Tarpinis pranešimas</t>
  </si>
  <si>
    <t>Alternatyvūs veiklos rodikliai</t>
  </si>
  <si>
    <t xml:space="preserve">               &lt;- Atgal į turinį</t>
  </si>
  <si>
    <t>1. Finansiniai rodikliai (tarpinio pranešimo puslapiai 27-34)</t>
  </si>
  <si>
    <r>
      <t>Konsoliduota pelno (nuostolių) ataskaita</t>
    </r>
    <r>
      <rPr>
        <sz val="10"/>
        <color rgb="FF172E62"/>
        <rFont val="Arial"/>
        <family val="2"/>
        <charset val="186"/>
      </rPr>
      <t>, mln. Eur</t>
    </r>
  </si>
  <si>
    <t xml:space="preserve">∆ </t>
  </si>
  <si>
    <t>∆%</t>
  </si>
  <si>
    <t>Koreguoti</t>
  </si>
  <si>
    <t>Ataskaitiniai</t>
  </si>
  <si>
    <t>Pajamos, iš viso</t>
  </si>
  <si>
    <t xml:space="preserve">Elektros, gamtinių dujų ir kitų paslaugų pirkimai </t>
  </si>
  <si>
    <r>
      <t xml:space="preserve">OPEX </t>
    </r>
    <r>
      <rPr>
        <sz val="10"/>
        <color rgb="FFA6A6A6"/>
        <rFont val="Arial"/>
        <family val="2"/>
        <charset val="186"/>
      </rPr>
      <t>AVR</t>
    </r>
  </si>
  <si>
    <t xml:space="preserve">   Kitos OPEX sąnaudos</t>
  </si>
  <si>
    <r>
      <t xml:space="preserve">EBITDA </t>
    </r>
    <r>
      <rPr>
        <sz val="10"/>
        <color rgb="FFA6A6A6"/>
        <rFont val="Arial"/>
        <family val="2"/>
        <charset val="186"/>
      </rPr>
      <t>AVR</t>
    </r>
  </si>
  <si>
    <t>Nusidėvėjimas ir amortizacija</t>
  </si>
  <si>
    <t>Ilgalaikio materialiojo ir nematerialiojo turto nurašymai, perkainojimas ir vertės sumažėjimo nuostoliai</t>
  </si>
  <si>
    <r>
      <t xml:space="preserve">Veiklos pelnas (EBIT) </t>
    </r>
    <r>
      <rPr>
        <sz val="10"/>
        <color rgb="FFA6A6A6"/>
        <rFont val="Arial"/>
        <family val="2"/>
        <charset val="186"/>
      </rPr>
      <t>AVR</t>
    </r>
  </si>
  <si>
    <t>Finansinės veiklos grynasis rezultatas</t>
  </si>
  <si>
    <t>Pelno mokesčio (sąnaudos) pajamos</t>
  </si>
  <si>
    <t>Grynasis pelnas</t>
  </si>
  <si>
    <r>
      <t xml:space="preserve">Pagrindinis pelnas, tenkantis vienai akcijai (Eur) </t>
    </r>
    <r>
      <rPr>
        <sz val="10"/>
        <color rgb="FFA6A6A6"/>
        <rFont val="Arial"/>
        <family val="2"/>
        <charset val="186"/>
      </rPr>
      <t>AVR</t>
    </r>
  </si>
  <si>
    <t>n/a</t>
  </si>
  <si>
    <r>
      <t>Pajamos</t>
    </r>
    <r>
      <rPr>
        <sz val="10"/>
        <color rgb="FF172E62"/>
        <rFont val="Arial"/>
        <family val="2"/>
        <charset val="186"/>
      </rPr>
      <t>, mln. Eur</t>
    </r>
  </si>
  <si>
    <t>Sprendimai klientams</t>
  </si>
  <si>
    <t>Tinklai</t>
  </si>
  <si>
    <t>Žalieji pajėgumai</t>
  </si>
  <si>
    <t>Rezerviniai pajėgumai</t>
  </si>
  <si>
    <t>Kitos veiklos ir eliminavimai</t>
  </si>
  <si>
    <r>
      <t>EBITDA</t>
    </r>
    <r>
      <rPr>
        <sz val="10"/>
        <color rgb="FF172E62"/>
        <rFont val="Arial"/>
        <family val="2"/>
        <charset val="186"/>
      </rPr>
      <t>, mln. Eur</t>
    </r>
  </si>
  <si>
    <t>-%</t>
  </si>
  <si>
    <r>
      <t>Koreguotas EBITDA</t>
    </r>
    <r>
      <rPr>
        <sz val="10"/>
        <color theme="0" tint="-0.34998626667073579"/>
        <rFont val="Arial"/>
        <family val="2"/>
        <charset val="186"/>
      </rPr>
      <t xml:space="preserve"> AVR</t>
    </r>
  </si>
  <si>
    <r>
      <t>Veiklos pelnas (EBIT)</t>
    </r>
    <r>
      <rPr>
        <sz val="10"/>
        <color rgb="FF172E62"/>
        <rFont val="Arial"/>
        <family val="2"/>
        <charset val="186"/>
      </rPr>
      <t>, mln. Eur</t>
    </r>
  </si>
  <si>
    <r>
      <t>Koreguotas EBIT</t>
    </r>
    <r>
      <rPr>
        <sz val="10"/>
        <color theme="0" tint="-0.34998626667073579"/>
        <rFont val="Arial"/>
        <family val="2"/>
        <charset val="186"/>
      </rPr>
      <t xml:space="preserve"> AVR</t>
    </r>
  </si>
  <si>
    <r>
      <t>Investicijos pagal segmentus</t>
    </r>
    <r>
      <rPr>
        <sz val="10"/>
        <color rgb="FF172E62"/>
        <rFont val="Arial"/>
        <family val="2"/>
        <charset val="186"/>
      </rPr>
      <t>, mln. Eur</t>
    </r>
  </si>
  <si>
    <t>Sausumos vėjo parkai</t>
  </si>
  <si>
    <t>Saulės parkai</t>
  </si>
  <si>
    <t>Kita</t>
  </si>
  <si>
    <t>Viso investicijų į elektros energijos skirstymo tinklą:</t>
  </si>
  <si>
    <t>Elektros energijos skirstymo tinklo plėtra (be išmaniųjų skaitiklių)</t>
  </si>
  <si>
    <t>Elektros energijos skirstymo tinklo plėtra (Išmanieji skaitikliai)</t>
  </si>
  <si>
    <t>Elektros energijos skirstymo tinklo priežiūra</t>
  </si>
  <si>
    <t>Viso investicijų į dujų tinklą:</t>
  </si>
  <si>
    <t>Gamtinių dujų skirstymo tinklo plėtra</t>
  </si>
  <si>
    <t>Gamtinių dujų skirstymo tinklo priežiūra</t>
  </si>
  <si>
    <r>
      <t>Investicijos</t>
    </r>
    <r>
      <rPr>
        <sz val="10"/>
        <color theme="0" tint="-0.34998626667073579"/>
        <rFont val="Arial"/>
        <family val="2"/>
        <charset val="186"/>
      </rPr>
      <t xml:space="preserve"> AVR</t>
    </r>
  </si>
  <si>
    <t>Dotacijos</t>
  </si>
  <si>
    <r>
      <t xml:space="preserve">Investicijos pagal šalis, </t>
    </r>
    <r>
      <rPr>
        <sz val="10"/>
        <color rgb="FF172E62"/>
        <rFont val="Arial"/>
        <family val="2"/>
        <charset val="186"/>
      </rPr>
      <t>mln. Eur</t>
    </r>
  </si>
  <si>
    <t>Lietuva</t>
  </si>
  <si>
    <r>
      <t>Kitos šalys</t>
    </r>
    <r>
      <rPr>
        <vertAlign val="superscript"/>
        <sz val="10"/>
        <color rgb="FF595959"/>
        <rFont val="Arial"/>
        <family val="2"/>
        <charset val="186"/>
      </rPr>
      <t>2</t>
    </r>
  </si>
  <si>
    <r>
      <rPr>
        <i/>
        <vertAlign val="superscript"/>
        <sz val="10"/>
        <color rgb="FF595959"/>
        <rFont val="Arial"/>
        <family val="2"/>
        <charset val="186"/>
      </rPr>
      <t>2</t>
    </r>
    <r>
      <rPr>
        <i/>
        <sz val="8"/>
        <color rgb="FF595959"/>
        <rFont val="Arial"/>
        <family val="2"/>
        <charset val="186"/>
      </rPr>
      <t xml:space="preserve"> Kitos šalys – Investicijos į kitas šalis, daugiausiai į Latviją, Lenkiją ir Jungtinę Karalystę.</t>
    </r>
  </si>
  <si>
    <r>
      <t>Panaudotas kapitalas</t>
    </r>
    <r>
      <rPr>
        <sz val="10"/>
        <color rgb="FF172E62"/>
        <rFont val="Arial"/>
        <family val="2"/>
        <charset val="186"/>
      </rPr>
      <t>, mln. Eur</t>
    </r>
  </si>
  <si>
    <t>2024 m. 
kovo 31 d.</t>
  </si>
  <si>
    <t>2023 m. 
gruodžio 31 d.</t>
  </si>
  <si>
    <t>∆</t>
  </si>
  <si>
    <t>∆,%</t>
  </si>
  <si>
    <t>Ilgalaikis turtas</t>
  </si>
  <si>
    <r>
      <t xml:space="preserve">Grynasis apyvartinis kapitalas </t>
    </r>
    <r>
      <rPr>
        <sz val="10"/>
        <color rgb="FFA6A6A6"/>
        <rFont val="Arial"/>
        <family val="2"/>
        <charset val="186"/>
      </rPr>
      <t>AVR</t>
    </r>
  </si>
  <si>
    <t>Kitas turtas</t>
  </si>
  <si>
    <t>Dotacijos ir subsidijos</t>
  </si>
  <si>
    <t>Ateinančių laikotarpių pajamos</t>
  </si>
  <si>
    <t>Atidėtojo mokesčio įsipareigojimai</t>
  </si>
  <si>
    <t>Ilgalaikiai atidėjiniai</t>
  </si>
  <si>
    <t>Kitas turtas ir įsipareigojimai</t>
  </si>
  <si>
    <r>
      <t xml:space="preserve">Panaudotas kapitalas </t>
    </r>
    <r>
      <rPr>
        <sz val="10"/>
        <color theme="2" tint="-0.34998626667073579"/>
        <rFont val="Arial"/>
        <family val="2"/>
        <charset val="186"/>
      </rPr>
      <t>AVR</t>
    </r>
  </si>
  <si>
    <t>Nuosavas kapitalas</t>
  </si>
  <si>
    <r>
      <t xml:space="preserve">Grynoji skola </t>
    </r>
    <r>
      <rPr>
        <sz val="10"/>
        <color theme="2" tint="-0.34998626667073579"/>
        <rFont val="Arial"/>
        <family val="2"/>
        <charset val="186"/>
      </rPr>
      <t>AVR</t>
    </r>
  </si>
  <si>
    <r>
      <t>Grynoji skola</t>
    </r>
    <r>
      <rPr>
        <sz val="10"/>
        <color rgb="FF172E62"/>
        <rFont val="Arial"/>
        <family val="2"/>
        <charset val="186"/>
      </rPr>
      <t>, mln. Eur</t>
    </r>
  </si>
  <si>
    <r>
      <t xml:space="preserve">Finansinės skolos  </t>
    </r>
    <r>
      <rPr>
        <sz val="10"/>
        <color theme="0" tint="-0.34998626667073579"/>
        <rFont val="Arial"/>
        <family val="2"/>
        <charset val="186"/>
      </rPr>
      <t>AVR</t>
    </r>
  </si>
  <si>
    <t>Trumpalaikiai indėliai (įskaitant susidariusias palūkanas)</t>
  </si>
  <si>
    <t>Pinigai ir pinigų ekvivalentai</t>
  </si>
  <si>
    <r>
      <t xml:space="preserve">Grynoji skola </t>
    </r>
    <r>
      <rPr>
        <sz val="10"/>
        <color theme="0" tint="-0.34998626667073579"/>
        <rFont val="Arial"/>
        <family val="2"/>
        <charset val="186"/>
      </rPr>
      <t>AVR</t>
    </r>
  </si>
  <si>
    <r>
      <t>Skolų apžvalga</t>
    </r>
    <r>
      <rPr>
        <sz val="10"/>
        <color rgb="FF172E62"/>
        <rFont val="Arial"/>
        <family val="2"/>
        <charset val="186"/>
      </rPr>
      <t>, mln. Eur</t>
    </r>
  </si>
  <si>
    <t>Efektyvi palūkanų norma (%)</t>
  </si>
  <si>
    <t>Vidutinis grąžinimo terminas (metais)</t>
  </si>
  <si>
    <t>Fiksuota palūkanų norma</t>
  </si>
  <si>
    <t>Dalis euro valiuta</t>
  </si>
  <si>
    <t>Obligacijos (įskaitant palūkanas)</t>
  </si>
  <si>
    <t>Banko sąskaitų perviršis, kredito linijos ir trumpalaikės paskolos</t>
  </si>
  <si>
    <t>Nuomos įsipareigojimai</t>
  </si>
  <si>
    <r>
      <t xml:space="preserve">Finansinės skolos </t>
    </r>
    <r>
      <rPr>
        <sz val="10"/>
        <color rgb="FFA6A6A6"/>
        <rFont val="Arial"/>
        <family val="2"/>
        <charset val="186"/>
      </rPr>
      <t>AVR</t>
    </r>
  </si>
  <si>
    <r>
      <t>Pinigų srautai</t>
    </r>
    <r>
      <rPr>
        <sz val="10"/>
        <color rgb="FF172E62"/>
        <rFont val="Arial"/>
        <family val="2"/>
        <charset val="186"/>
      </rPr>
      <t>, mln. Eur</t>
    </r>
  </si>
  <si>
    <t>Pinigų ir jų ekvivalentų likutis laikotarpio prad.</t>
  </si>
  <si>
    <t>CFO</t>
  </si>
  <si>
    <t>CFI</t>
  </si>
  <si>
    <t>CFF</t>
  </si>
  <si>
    <t>Pinigų ir jų ekvivalentų padidėjimas (sumažėjimas)</t>
  </si>
  <si>
    <r>
      <t>FFO ir FCF</t>
    </r>
    <r>
      <rPr>
        <sz val="10"/>
        <color rgb="FF172E62"/>
        <rFont val="Arial"/>
        <family val="2"/>
        <charset val="186"/>
      </rPr>
      <t>, mln. Eur</t>
    </r>
  </si>
  <si>
    <r>
      <t xml:space="preserve">EBITDA </t>
    </r>
    <r>
      <rPr>
        <sz val="10"/>
        <color theme="0" tint="-0.34998626667073579"/>
        <rFont val="Arial"/>
        <family val="2"/>
        <charset val="186"/>
      </rPr>
      <t>AVR</t>
    </r>
  </si>
  <si>
    <t>Sumokėtos palūkanos</t>
  </si>
  <si>
    <t>Sumokėtas pelno mokestis</t>
  </si>
  <si>
    <r>
      <t>FFO</t>
    </r>
    <r>
      <rPr>
        <sz val="10"/>
        <color theme="0" tint="-0.34998626667073579"/>
        <rFont val="Arial"/>
        <family val="2"/>
        <charset val="186"/>
      </rPr>
      <t xml:space="preserve"> AVR</t>
    </r>
  </si>
  <si>
    <t>Gautos palūkanos</t>
  </si>
  <si>
    <t>Investicijos</t>
  </si>
  <si>
    <t>Gautos dotacijos</t>
  </si>
  <si>
    <t>Naujų vartotojų prijungimų ir galios didinimų piniginis poveikis</t>
  </si>
  <si>
    <t>Grynojo apyvartinio kapitalo pasikeitimai</t>
  </si>
  <si>
    <r>
      <t>FCF</t>
    </r>
    <r>
      <rPr>
        <sz val="10"/>
        <color theme="0" tint="-0.34998626667073579"/>
        <rFont val="Arial"/>
        <family val="2"/>
        <charset val="186"/>
      </rPr>
      <t xml:space="preserve"> AVR</t>
    </r>
  </si>
  <si>
    <t xml:space="preserve"> </t>
  </si>
  <si>
    <t>Iš viso koreguota</t>
  </si>
  <si>
    <t>Koregavimas</t>
  </si>
  <si>
    <t>Iš viso</t>
  </si>
  <si>
    <t>Pajamų iš viso</t>
  </si>
  <si>
    <t>Elektros, gamtinių dujų ir kitų paslaugų pirkimai</t>
  </si>
  <si>
    <t>-</t>
  </si>
  <si>
    <t>Darbo užmokesčio ir susijusios sąnaudos</t>
  </si>
  <si>
    <t>Remontų ir priežiūros sąnaudos</t>
  </si>
  <si>
    <t>Kitos sąnaudos</t>
  </si>
  <si>
    <t>EBITDA</t>
  </si>
  <si>
    <t>EBIT</t>
  </si>
  <si>
    <t>Finansinė veikla, grynasis rezultatas</t>
  </si>
  <si>
    <t>Pelno mokesčio sąnaudos</t>
  </si>
  <si>
    <t xml:space="preserve">Investicijos </t>
  </si>
  <si>
    <t>Koregavimai</t>
  </si>
  <si>
    <r>
      <t xml:space="preserve">Koreguotas EBITDA </t>
    </r>
    <r>
      <rPr>
        <sz val="10"/>
        <color theme="0" tint="-0.34998626667073579"/>
        <rFont val="Arial"/>
        <family val="2"/>
        <charset val="186"/>
      </rPr>
      <t>AVR</t>
    </r>
  </si>
  <si>
    <r>
      <t>Veiklos pelno (EBIT) koregavimai</t>
    </r>
    <r>
      <rPr>
        <sz val="10"/>
        <color rgb="FF172E62"/>
        <rFont val="Arial"/>
        <family val="2"/>
        <charset val="186"/>
      </rPr>
      <t>, mln. Eur</t>
    </r>
  </si>
  <si>
    <r>
      <t xml:space="preserve">Veiklos pelnas (EBIT) </t>
    </r>
    <r>
      <rPr>
        <sz val="10"/>
        <color theme="0" tint="-0.34998626667073579"/>
        <rFont val="Arial"/>
        <family val="2"/>
        <charset val="186"/>
      </rPr>
      <t>AVR</t>
    </r>
  </si>
  <si>
    <t>Iš viso EBITDA korekcijų</t>
  </si>
  <si>
    <t>Iš viso EBIT korekcijų</t>
  </si>
  <si>
    <t>Iš viso grynojo pelno korekcijų</t>
  </si>
  <si>
    <r>
      <t xml:space="preserve">Koreguotas grynasis pelnas </t>
    </r>
    <r>
      <rPr>
        <sz val="10"/>
        <color theme="0" tint="-0.34998626667073579"/>
        <rFont val="Arial"/>
        <family val="2"/>
        <charset val="186"/>
      </rPr>
      <t>AVR</t>
    </r>
  </si>
  <si>
    <t>3. Veiklos rodikliai (tarpinio pranešimo puslapis 35)</t>
  </si>
  <si>
    <t>Pagrindiniai veiklos rodikliai</t>
  </si>
  <si>
    <t>Elektros energija</t>
  </si>
  <si>
    <t>Žaliųjų pajėgumų Portfelis</t>
  </si>
  <si>
    <t>GW</t>
  </si>
  <si>
    <t>7,4</t>
  </si>
  <si>
    <t>7,1</t>
  </si>
  <si>
    <t>0,3</t>
  </si>
  <si>
    <t>Užtikrinti pajėgumai</t>
  </si>
  <si>
    <t>2,9</t>
  </si>
  <si>
    <t>Veikiantys pajėgumai</t>
  </si>
  <si>
    <t>1,4</t>
  </si>
  <si>
    <t>1,3</t>
  </si>
  <si>
    <t>0,1</t>
  </si>
  <si>
    <t>Statomi pajėgumai</t>
  </si>
  <si>
    <t>0,9</t>
  </si>
  <si>
    <t>(0,1)</t>
  </si>
  <si>
    <t>Kontraktuoti pajėgumai</t>
  </si>
  <si>
    <t>0,7</t>
  </si>
  <si>
    <t>Projektai pažengusioje vystymo stadijoje</t>
  </si>
  <si>
    <t>1,0</t>
  </si>
  <si>
    <t>(0,3)</t>
  </si>
  <si>
    <t>(27,4 %)</t>
  </si>
  <si>
    <t>Projektai ankstyvoje vystymo stadijoje</t>
  </si>
  <si>
    <t>3,8</t>
  </si>
  <si>
    <t>3,3</t>
  </si>
  <si>
    <t>0,5</t>
  </si>
  <si>
    <t>Šiluma</t>
  </si>
  <si>
    <t>Šiluminės energijos gamybos galia</t>
  </si>
  <si>
    <t>0,0</t>
  </si>
  <si>
    <t xml:space="preserve">                             0,0</t>
  </si>
  <si>
    <t>Pagaminta elektros energijos (neto)</t>
  </si>
  <si>
    <t>TWh</t>
  </si>
  <si>
    <t>0,77</t>
  </si>
  <si>
    <t>0,55</t>
  </si>
  <si>
    <t>Pagaminta žaliosios elektros energijos (neto)</t>
  </si>
  <si>
    <t>0,61</t>
  </si>
  <si>
    <t>0,53</t>
  </si>
  <si>
    <t>0,09</t>
  </si>
  <si>
    <t>Žaliosios gamybos dalis</t>
  </si>
  <si>
    <t>%</t>
  </si>
  <si>
    <t>79,9 %</t>
  </si>
  <si>
    <t>Elektros energijos pardavimai</t>
  </si>
  <si>
    <t>1,84</t>
  </si>
  <si>
    <t>1,89</t>
  </si>
  <si>
    <t>(0,05)</t>
  </si>
  <si>
    <t xml:space="preserve">Paskirstyta elektros energijos </t>
  </si>
  <si>
    <t>2,78</t>
  </si>
  <si>
    <t>2,60</t>
  </si>
  <si>
    <t>0,18</t>
  </si>
  <si>
    <t>SAIFI</t>
  </si>
  <si>
    <t>vnt.</t>
  </si>
  <si>
    <t>0,21</t>
  </si>
  <si>
    <t>0,27</t>
  </si>
  <si>
    <t>(0,06)</t>
  </si>
  <si>
    <t>SAIDI</t>
  </si>
  <si>
    <t>min.</t>
  </si>
  <si>
    <t>Pagaminta šiluminės energijos (neto)</t>
  </si>
  <si>
    <t>0,46</t>
  </si>
  <si>
    <t>0,28</t>
  </si>
  <si>
    <t>0,19</t>
  </si>
  <si>
    <t>67,4 %</t>
  </si>
  <si>
    <t>Gamtinės dujos</t>
  </si>
  <si>
    <t>Gamtinių dujų pardavimai</t>
  </si>
  <si>
    <t>2,84</t>
  </si>
  <si>
    <t>Paskirstyta gamtinių dujų</t>
  </si>
  <si>
    <t>2,68</t>
  </si>
  <si>
    <t>2,31</t>
  </si>
  <si>
    <t>0,37</t>
  </si>
  <si>
    <t>4. Pagrindiniai finansiniai rodikliai (tarpinio pranešimo puslapiai 37-38)</t>
  </si>
  <si>
    <t>∆, %</t>
  </si>
  <si>
    <t>mln. Eur</t>
  </si>
  <si>
    <t>EURm</t>
  </si>
  <si>
    <t>kartai</t>
  </si>
  <si>
    <t>Pagrindiniai finansiniai rodikliai</t>
  </si>
  <si>
    <t>2024 m. 
I ketv.</t>
  </si>
  <si>
    <t>2023 m. 
IV ketv.</t>
  </si>
  <si>
    <t>2023 m. 
III ketv.</t>
  </si>
  <si>
    <t>2023 m. 
II ketv.</t>
  </si>
  <si>
    <t>2023 
I ketv.</t>
  </si>
  <si>
    <t>2022 m. 
IV ketv.</t>
  </si>
  <si>
    <t>2022 m.
III ketv.</t>
  </si>
  <si>
    <t>2022 m. 
II ketv.</t>
  </si>
  <si>
    <t>2022 m. 
I ketv.</t>
  </si>
  <si>
    <t>2021 m.
 IV ketv.</t>
  </si>
  <si>
    <t>2021 m. 
III ketv.</t>
  </si>
  <si>
    <r>
      <t xml:space="preserve">Koreguotas EBITDA </t>
    </r>
    <r>
      <rPr>
        <sz val="10"/>
        <color rgb="FFBCBCBC"/>
        <rFont val="Arial"/>
        <family val="2"/>
        <charset val="186"/>
      </rPr>
      <t>AVR</t>
    </r>
  </si>
  <si>
    <r>
      <t xml:space="preserve">Koreguoto EBITDA marža </t>
    </r>
    <r>
      <rPr>
        <sz val="10"/>
        <color rgb="FFBCBCBC"/>
        <rFont val="Arial"/>
        <family val="2"/>
        <charset val="186"/>
      </rPr>
      <t>AVR</t>
    </r>
  </si>
  <si>
    <r>
      <t xml:space="preserve">EBITDA </t>
    </r>
    <r>
      <rPr>
        <sz val="10"/>
        <color rgb="FFBCBCBC"/>
        <rFont val="Arial"/>
        <family val="2"/>
        <charset val="186"/>
      </rPr>
      <t xml:space="preserve"> AVR</t>
    </r>
  </si>
  <si>
    <r>
      <t xml:space="preserve">Koreguotas EBIT </t>
    </r>
    <r>
      <rPr>
        <sz val="10"/>
        <color rgb="FFBCBCBC"/>
        <rFont val="Arial"/>
        <family val="2"/>
        <charset val="186"/>
      </rPr>
      <t>AVR</t>
    </r>
  </si>
  <si>
    <r>
      <t xml:space="preserve">Veiklos pelnas (EBIT) </t>
    </r>
    <r>
      <rPr>
        <sz val="10"/>
        <color rgb="FFBCBCBC"/>
        <rFont val="Arial"/>
        <family val="2"/>
        <charset val="186"/>
      </rPr>
      <t xml:space="preserve"> AVR</t>
    </r>
  </si>
  <si>
    <r>
      <t>Koreguotas grynasis pelnas</t>
    </r>
    <r>
      <rPr>
        <sz val="10"/>
        <color rgb="FF595959"/>
        <rFont val="Arial"/>
        <family val="2"/>
        <charset val="186"/>
      </rPr>
      <t xml:space="preserve"> </t>
    </r>
    <r>
      <rPr>
        <sz val="10"/>
        <color rgb="FFBCBCBC"/>
        <rFont val="Arial"/>
        <family val="2"/>
        <charset val="186"/>
      </rPr>
      <t>AVR</t>
    </r>
  </si>
  <si>
    <r>
      <t>Investicijos</t>
    </r>
    <r>
      <rPr>
        <sz val="10"/>
        <color rgb="FF595959"/>
        <rFont val="Arial"/>
        <family val="2"/>
        <charset val="186"/>
      </rPr>
      <t xml:space="preserve"> </t>
    </r>
    <r>
      <rPr>
        <sz val="10"/>
        <color rgb="FFBCBCBC"/>
        <rFont val="Arial"/>
        <family val="2"/>
        <charset val="186"/>
      </rPr>
      <t>AVR</t>
    </r>
  </si>
  <si>
    <r>
      <t>FFO</t>
    </r>
    <r>
      <rPr>
        <sz val="10"/>
        <color rgb="FF595959"/>
        <rFont val="Arial"/>
        <family val="2"/>
        <charset val="186"/>
      </rPr>
      <t xml:space="preserve"> </t>
    </r>
    <r>
      <rPr>
        <sz val="10"/>
        <color rgb="FFBCBCBC"/>
        <rFont val="Arial"/>
        <family val="2"/>
        <charset val="186"/>
      </rPr>
      <t>AVR</t>
    </r>
  </si>
  <si>
    <r>
      <t>FCF</t>
    </r>
    <r>
      <rPr>
        <sz val="10"/>
        <color rgb="FF595959"/>
        <rFont val="Arial"/>
        <family val="2"/>
        <charset val="186"/>
      </rPr>
      <t xml:space="preserve"> </t>
    </r>
    <r>
      <rPr>
        <sz val="10"/>
        <color rgb="FFBCBCBC"/>
        <rFont val="Arial"/>
        <family val="2"/>
        <charset val="186"/>
      </rPr>
      <t>AVR</t>
    </r>
  </si>
  <si>
    <t>2023 m. gruodžio 31 d.</t>
  </si>
  <si>
    <t>2023 m. rugsėjo 30 d.</t>
  </si>
  <si>
    <t>2023 m. birželio 30 d.</t>
  </si>
  <si>
    <t>2023 m. 
kovo 31 d.</t>
  </si>
  <si>
    <t>2022 m. gruodžio 31 d.</t>
  </si>
  <si>
    <t>2022 m. rugsėjo 30 d.</t>
  </si>
  <si>
    <t>2022 m. birželio 30 d.</t>
  </si>
  <si>
    <t>2022 m. 
kovo 31 d.</t>
  </si>
  <si>
    <t>2021 m. gruodžio 31 d.</t>
  </si>
  <si>
    <t>2021 m. rugsėjo 30 d.</t>
  </si>
  <si>
    <r>
      <t xml:space="preserve">Grynoji skola </t>
    </r>
    <r>
      <rPr>
        <sz val="10"/>
        <color rgb="FFBCBCBC"/>
        <rFont val="Arial"/>
        <family val="2"/>
        <charset val="186"/>
      </rPr>
      <t>AVR</t>
    </r>
  </si>
  <si>
    <r>
      <t xml:space="preserve">Grynasis apyvartinis kapitalas </t>
    </r>
    <r>
      <rPr>
        <sz val="10"/>
        <color rgb="FFBCBCBC"/>
        <rFont val="Arial"/>
        <family val="2"/>
        <charset val="186"/>
      </rPr>
      <t>AVR</t>
    </r>
  </si>
  <si>
    <r>
      <t xml:space="preserve">Grynoji skola / EBITDA (12 mėn) </t>
    </r>
    <r>
      <rPr>
        <sz val="10"/>
        <color rgb="FFBCBCBC"/>
        <rFont val="Arial"/>
        <family val="2"/>
        <charset val="186"/>
      </rPr>
      <t>AVR</t>
    </r>
  </si>
  <si>
    <r>
      <t>Grynoji skola / Koreguotas EBITDA (12 mėn)</t>
    </r>
    <r>
      <rPr>
        <sz val="10"/>
        <color rgb="FFBCBCBC"/>
        <rFont val="Arial"/>
        <family val="2"/>
        <charset val="186"/>
      </rPr>
      <t>AVR</t>
    </r>
  </si>
  <si>
    <r>
      <t xml:space="preserve">FFO (12 mėn)/ Grynoji skola  </t>
    </r>
    <r>
      <rPr>
        <sz val="10"/>
        <color rgb="FFBCBCBC"/>
        <rFont val="Arial"/>
        <family val="2"/>
        <charset val="186"/>
      </rPr>
      <t>AVR</t>
    </r>
  </si>
  <si>
    <t>6,3</t>
  </si>
  <si>
    <t>5,7</t>
  </si>
  <si>
    <t>5,3</t>
  </si>
  <si>
    <t>5,1</t>
  </si>
  <si>
    <t>3,6</t>
  </si>
  <si>
    <t>3,0</t>
  </si>
  <si>
    <t>2,7</t>
  </si>
  <si>
    <t>2,6</t>
  </si>
  <si>
    <t>2,8</t>
  </si>
  <si>
    <t>2,5</t>
  </si>
  <si>
    <t>1,8</t>
  </si>
  <si>
    <t>1,6</t>
  </si>
  <si>
    <t>1,2</t>
  </si>
  <si>
    <t>1,1</t>
  </si>
  <si>
    <t>0,6</t>
  </si>
  <si>
    <t>0,4</t>
  </si>
  <si>
    <t>0,2</t>
  </si>
  <si>
    <t xml:space="preserve">                - </t>
  </si>
  <si>
    <t>Projektai pažengusioje vykdymo stadijoje</t>
  </si>
  <si>
    <t>Projektai ankstyvoje vykdymo stadijoje</t>
  </si>
  <si>
    <t>2,4</t>
  </si>
  <si>
    <t>2,1</t>
  </si>
  <si>
    <t>2022 m.
 IV ketv.</t>
  </si>
  <si>
    <t>2022 m. 
III ketv.</t>
  </si>
  <si>
    <t>2022 m.
 I ketv.</t>
  </si>
  <si>
    <t>2021 m. 
II ketv.</t>
  </si>
  <si>
    <t>0,67</t>
  </si>
  <si>
    <t>0,44</t>
  </si>
  <si>
    <t>0,41</t>
  </si>
  <si>
    <t>0,56</t>
  </si>
  <si>
    <t>0,59</t>
  </si>
  <si>
    <t>0,58</t>
  </si>
  <si>
    <t>0,51</t>
  </si>
  <si>
    <t>0,36</t>
  </si>
  <si>
    <t>0,42</t>
  </si>
  <si>
    <t>0,31</t>
  </si>
  <si>
    <t>0,52</t>
  </si>
  <si>
    <t>0,30</t>
  </si>
  <si>
    <t>1,88</t>
  </si>
  <si>
    <t>1,56</t>
  </si>
  <si>
    <t>1,91</t>
  </si>
  <si>
    <t>1,81</t>
  </si>
  <si>
    <t>2,07</t>
  </si>
  <si>
    <t>2,19</t>
  </si>
  <si>
    <t>1,97</t>
  </si>
  <si>
    <t>1,67</t>
  </si>
  <si>
    <t>2,70</t>
  </si>
  <si>
    <t>2,22</t>
  </si>
  <si>
    <t>2,51</t>
  </si>
  <si>
    <t>2,29</t>
  </si>
  <si>
    <t>2,44</t>
  </si>
  <si>
    <t>2,77</t>
  </si>
  <si>
    <t>2,45</t>
  </si>
  <si>
    <t>0,40</t>
  </si>
  <si>
    <t>0,32</t>
  </si>
  <si>
    <t>0,62</t>
  </si>
  <si>
    <t>0,35</t>
  </si>
  <si>
    <t>0,38</t>
  </si>
  <si>
    <t>0,20</t>
  </si>
  <si>
    <t>0,25</t>
  </si>
  <si>
    <t>0,16</t>
  </si>
  <si>
    <t>0,12</t>
  </si>
  <si>
    <t>2,65</t>
  </si>
  <si>
    <t>1,34</t>
  </si>
  <si>
    <t>1,45</t>
  </si>
  <si>
    <t>3,86</t>
  </si>
  <si>
    <t>3,83</t>
  </si>
  <si>
    <t>2,52</t>
  </si>
  <si>
    <t>4,01</t>
  </si>
  <si>
    <t>2,85</t>
  </si>
  <si>
    <t>1,39</t>
  </si>
  <si>
    <t>2,26</t>
  </si>
  <si>
    <t>0,78</t>
  </si>
  <si>
    <t>0,97</t>
  </si>
  <si>
    <t>2,02</t>
  </si>
  <si>
    <t>1,21</t>
  </si>
  <si>
    <t>2,74</t>
  </si>
  <si>
    <t>1,02</t>
  </si>
  <si>
    <t>Žaliųjų pajėgumų segmento pagrindiniai finansiniai rodikliai</t>
  </si>
  <si>
    <t>∆. %</t>
  </si>
  <si>
    <r>
      <t xml:space="preserve">Investicijos </t>
    </r>
    <r>
      <rPr>
        <sz val="10"/>
        <color rgb="FFBCBCBC"/>
        <rFont val="Arial"/>
        <family val="2"/>
        <charset val="186"/>
      </rPr>
      <t>AVR</t>
    </r>
  </si>
  <si>
    <t>IMT, nematerialus ir naudojimo teise valdomas turtas</t>
  </si>
  <si>
    <t>Žaliųjų pajėgumų segmento pagrindiniai veiklos rodikliai</t>
  </si>
  <si>
    <t>Žaliųjų pajėgumų portfelis</t>
  </si>
  <si>
    <t>7,39</t>
  </si>
  <si>
    <t>7,14</t>
  </si>
  <si>
    <t>2,94</t>
  </si>
  <si>
    <t>1,38</t>
  </si>
  <si>
    <t>1,33</t>
  </si>
  <si>
    <t>0,05</t>
  </si>
  <si>
    <t xml:space="preserve">Sausumos vėjo parkai </t>
  </si>
  <si>
    <t>0,23</t>
  </si>
  <si>
    <t>21,4 %</t>
  </si>
  <si>
    <t>Hidroelektrinės</t>
  </si>
  <si>
    <t>1,00</t>
  </si>
  <si>
    <t>Hidroakumuliacinės elektrinės</t>
  </si>
  <si>
    <t>0,90</t>
  </si>
  <si>
    <t>Tekančio vandens hidroelektrinės</t>
  </si>
  <si>
    <t>0,10</t>
  </si>
  <si>
    <t>Atliekų jėgainės</t>
  </si>
  <si>
    <t>0,04</t>
  </si>
  <si>
    <t>Biokuro jėgainės</t>
  </si>
  <si>
    <t>0,86</t>
  </si>
  <si>
    <t>0,91</t>
  </si>
  <si>
    <t>0,49</t>
  </si>
  <si>
    <t>(10,3 %)</t>
  </si>
  <si>
    <t>0,29</t>
  </si>
  <si>
    <t>0,11</t>
  </si>
  <si>
    <t>0,02</t>
  </si>
  <si>
    <t xml:space="preserve">   Kontraktuoti pajėgumai</t>
  </si>
  <si>
    <t>0,70</t>
  </si>
  <si>
    <t>0,69</t>
  </si>
  <si>
    <t>0,95</t>
  </si>
  <si>
    <t>3,76</t>
  </si>
  <si>
    <t>3,25</t>
  </si>
  <si>
    <t>0,33</t>
  </si>
  <si>
    <t>0,24</t>
  </si>
  <si>
    <t>0,08</t>
  </si>
  <si>
    <t>0,15</t>
  </si>
  <si>
    <t>0,00</t>
  </si>
  <si>
    <t>2,2 %</t>
  </si>
  <si>
    <t>0,07</t>
  </si>
  <si>
    <t>0,0 %</t>
  </si>
  <si>
    <t>Sausumos vėjo parkų prieinamumo koeficientas</t>
  </si>
  <si>
    <t>93,6 %</t>
  </si>
  <si>
    <t>Sausumos vėjo parkų apkrovos koeficientas</t>
  </si>
  <si>
    <t>Vėjo greitis</t>
  </si>
  <si>
    <t>m/s</t>
  </si>
  <si>
    <t>(0,7 %)</t>
  </si>
  <si>
    <t>0,4 %</t>
  </si>
  <si>
    <t>Tinklų segmento pagrindiniai finansiniai rodikliai</t>
  </si>
  <si>
    <t>∆.%</t>
  </si>
  <si>
    <t>Tinklų segmento pagrindiniai reguliaciniai rodikliai</t>
  </si>
  <si>
    <r>
      <t>2024 m.</t>
    </r>
    <r>
      <rPr>
        <b/>
        <vertAlign val="superscript"/>
        <sz val="10"/>
        <color rgb="FFFFFFFF"/>
        <rFont val="Arial"/>
        <family val="2"/>
        <charset val="186"/>
      </rPr>
      <t>1</t>
    </r>
  </si>
  <si>
    <r>
      <t>2023 m.</t>
    </r>
    <r>
      <rPr>
        <b/>
        <vertAlign val="superscript"/>
        <sz val="10"/>
        <color rgb="FFFFFFFF"/>
        <rFont val="Arial"/>
        <family val="2"/>
        <charset val="186"/>
      </rPr>
      <t>1</t>
    </r>
  </si>
  <si>
    <t>RAB</t>
  </si>
  <si>
    <t>WACC (svertinis vidurkis)</t>
  </si>
  <si>
    <t>Nusidėvėjimas ir amortizacija (reguliacinis)</t>
  </si>
  <si>
    <t>Papildoma tarifo dedamoji</t>
  </si>
  <si>
    <r>
      <t>Atidėtoji investicijų dalis dengiama klientų ir elektros įrangos perkėlimai</t>
    </r>
    <r>
      <rPr>
        <vertAlign val="superscript"/>
        <sz val="10"/>
        <color rgb="FF595959"/>
        <rFont val="Arial"/>
        <family val="2"/>
        <charset val="186"/>
      </rPr>
      <t>2</t>
    </r>
  </si>
  <si>
    <t>Elektros energijos skirstymas</t>
  </si>
  <si>
    <t>WACC</t>
  </si>
  <si>
    <t>Gamtinių dujų skirstymas</t>
  </si>
  <si>
    <t>Tinklų segmento pagrindiniai veiklos rodikliai</t>
  </si>
  <si>
    <t>Tinklų ilgis</t>
  </si>
  <si>
    <t>tūkst. km</t>
  </si>
  <si>
    <t>0,1 %</t>
  </si>
  <si>
    <t>Klientų skaičius</t>
  </si>
  <si>
    <t>tūkst.</t>
  </si>
  <si>
    <t>1 854</t>
  </si>
  <si>
    <t>1 851</t>
  </si>
  <si>
    <t>0,2 %</t>
  </si>
  <si>
    <t>iš kurių gaminantys vartotojai ir gamintojai</t>
  </si>
  <si>
    <t>gaminančių vartotojų ir gamintojų leistinoji naudoti galia</t>
  </si>
  <si>
    <t>MW</t>
  </si>
  <si>
    <t>1 173</t>
  </si>
  <si>
    <t>1 117</t>
  </si>
  <si>
    <t>5,0 %</t>
  </si>
  <si>
    <t>Įrengtų išmaniųjų skaitiklių skaičius</t>
  </si>
  <si>
    <t xml:space="preserve">Elektros energija </t>
  </si>
  <si>
    <t>Paskirstyta elektros energijos</t>
  </si>
  <si>
    <t xml:space="preserve">   iš kurių privatiems klientams</t>
  </si>
  <si>
    <t>0,89</t>
  </si>
  <si>
    <t>0,06</t>
  </si>
  <si>
    <t xml:space="preserve">   iš kurių verslo klientams</t>
  </si>
  <si>
    <t>7,2 %</t>
  </si>
  <si>
    <t>Technologiniai nuostoliai</t>
  </si>
  <si>
    <t>5,7 %</t>
  </si>
  <si>
    <t>Naujų klientų prijungimai</t>
  </si>
  <si>
    <t>Prijungimų galios didinimai</t>
  </si>
  <si>
    <t>Naujų klientų prijungimų ir galios didinimų leistinoji naudoti galia</t>
  </si>
  <si>
    <t>Prijungimo trukmė (vidutiniškai)</t>
  </si>
  <si>
    <t>k. d.</t>
  </si>
  <si>
    <t>karto</t>
  </si>
  <si>
    <t>Garantinis tiekimas</t>
  </si>
  <si>
    <t xml:space="preserve">Gamtinės dujos </t>
  </si>
  <si>
    <t>1,01</t>
  </si>
  <si>
    <t>2,1 %</t>
  </si>
  <si>
    <t>1,30</t>
  </si>
  <si>
    <t>Nauji prijungimai ir galios didinimai</t>
  </si>
  <si>
    <t>1,6 %</t>
  </si>
  <si>
    <t>0,002</t>
  </si>
  <si>
    <t>0,001</t>
  </si>
  <si>
    <t>Klientų patirtis</t>
  </si>
  <si>
    <t>NPS (Aptarnavimo)</t>
  </si>
  <si>
    <t>Rezervinių pajėgų segmento pagrindiniai finansiniai rodikliai</t>
  </si>
  <si>
    <t>Rezerviniai pajėgumai segmento pagrindiniai veiklos rodikliai</t>
  </si>
  <si>
    <t>Instaliuota elektros energijos galia</t>
  </si>
  <si>
    <t>1 055</t>
  </si>
  <si>
    <t>Izoliuoto elektros sistemos darbo paslaugos</t>
  </si>
  <si>
    <t>0,13</t>
  </si>
  <si>
    <r>
      <t>Prieinamumo koeficientas</t>
    </r>
    <r>
      <rPr>
        <vertAlign val="superscript"/>
        <sz val="10"/>
        <color rgb="FF595959"/>
        <rFont val="Arial"/>
        <family val="2"/>
        <charset val="186"/>
      </rPr>
      <t>1</t>
    </r>
  </si>
  <si>
    <t>99,9 %</t>
  </si>
  <si>
    <t>0,0 p. p.</t>
  </si>
  <si>
    <t>Apkrovos koeficientas</t>
  </si>
  <si>
    <r>
      <rPr>
        <i/>
        <vertAlign val="superscript"/>
        <sz val="8"/>
        <color rgb="FF595959"/>
        <rFont val="Arial"/>
        <family val="2"/>
        <charset val="186"/>
      </rPr>
      <t>1</t>
    </r>
    <r>
      <rPr>
        <i/>
        <sz val="8"/>
        <color rgb="FF595959"/>
        <rFont val="Arial"/>
        <family val="2"/>
        <charset val="186"/>
      </rPr>
      <t xml:space="preserve"> Neįtraukiant planuojamų remonto darbų.</t>
    </r>
  </si>
  <si>
    <t>Rezerviniai pajėgumai segmento pagrindiniai reguliaciniai rodikliai</t>
  </si>
  <si>
    <t>2023 m.</t>
  </si>
  <si>
    <t>KCB</t>
  </si>
  <si>
    <t>7 ir 8 blokai</t>
  </si>
  <si>
    <t>Sprendimų klientams segmento pagrindiniai finansiniai rodikliai</t>
  </si>
  <si>
    <t>Sprendimų klientams segmento pagrindiniai veiklos rodikliai</t>
  </si>
  <si>
    <t>mln.</t>
  </si>
  <si>
    <t>(0,0)</t>
  </si>
  <si>
    <t>Elektromobilių įkrovimo taškai</t>
  </si>
  <si>
    <t xml:space="preserve">Gamtinių dujų atsargos </t>
  </si>
  <si>
    <t>1,7</t>
  </si>
  <si>
    <t>(1,3)</t>
  </si>
  <si>
    <t>   </t>
  </si>
  <si>
    <t>(0,08)</t>
  </si>
  <si>
    <t>(5,7 %)</t>
  </si>
  <si>
    <t>Latvija</t>
  </si>
  <si>
    <t>Estija</t>
  </si>
  <si>
    <t>1,4 %</t>
  </si>
  <si>
    <t>Lenkija</t>
  </si>
  <si>
    <t>0,14</t>
  </si>
  <si>
    <t>Iš viso mažmeninės prekybos</t>
  </si>
  <si>
    <t>iš kurių privatiems klientams</t>
  </si>
  <si>
    <t>0,60</t>
  </si>
  <si>
    <t>0,03</t>
  </si>
  <si>
    <t>4,3 %</t>
  </si>
  <si>
    <t>iš kurių verslo klientams</t>
  </si>
  <si>
    <t>(0,02)</t>
  </si>
  <si>
    <t>0,01</t>
  </si>
  <si>
    <t>(0,01)</t>
  </si>
  <si>
    <t>Suomija</t>
  </si>
  <si>
    <t>Didmeninė prekyba</t>
  </si>
  <si>
    <t>NPS (privačių klientų aptarnavimo)</t>
  </si>
  <si>
    <t>NPS (verslo klientų aptarnavimo)</t>
  </si>
  <si>
    <r>
      <t xml:space="preserve">Konsoliduota finansinės padėties ataskaita, </t>
    </r>
    <r>
      <rPr>
        <sz val="10"/>
        <color rgb="FF172E62"/>
        <rFont val="Arial"/>
        <family val="2"/>
        <charset val="186"/>
      </rPr>
      <t>mln. Eur</t>
    </r>
  </si>
  <si>
    <t>TURTAS</t>
  </si>
  <si>
    <t>Nematerialusis turtas</t>
  </si>
  <si>
    <t>Ilgalaikis materialusis turtas</t>
  </si>
  <si>
    <t>Naudojimo teise valdomas turtas</t>
  </si>
  <si>
    <t>Išankstiniai apmokėjimai už ilgalaikį turtą</t>
  </si>
  <si>
    <t>Investicinis turtas</t>
  </si>
  <si>
    <t>Ilgalaikės gautinos sumos</t>
  </si>
  <si>
    <t>Kitas finansinis turtas</t>
  </si>
  <si>
    <t>Kitas ilgalaikis turtas</t>
  </si>
  <si>
    <t>Atidėtojo mokesčio turtas</t>
  </si>
  <si>
    <t>Trumpalaikis turtas</t>
  </si>
  <si>
    <t>Atsargos</t>
  </si>
  <si>
    <t>Išankstiniai apmokėjimai ir ateinančių laikotarpių sąnaudos</t>
  </si>
  <si>
    <t>Prekybos gautinos sumos</t>
  </si>
  <si>
    <t>Kitos gautinos sumos</t>
  </si>
  <si>
    <t>Kitas trumpalaikis turtas</t>
  </si>
  <si>
    <t>Iš anksto sumokėtas pelno mokestis</t>
  </si>
  <si>
    <t>Ilgalaikis turtas, skirtas parduoti</t>
  </si>
  <si>
    <t>Nuosavas kapitalas ir įsipareigojimai</t>
  </si>
  <si>
    <t>Įstatinis kapitalas</t>
  </si>
  <si>
    <t>Rezervai</t>
  </si>
  <si>
    <t>Nekontroliuojanti dalis</t>
  </si>
  <si>
    <t>Ilgalaikiai įsipareigojimai</t>
  </si>
  <si>
    <t>Ilgalaikės paskolos ir obligacijos</t>
  </si>
  <si>
    <t>Ilgalaikiai nuomos įsipareigojimai</t>
  </si>
  <si>
    <t>Atidėjiniai</t>
  </si>
  <si>
    <t>Trumpalaikiai įsipareigojimai</t>
  </si>
  <si>
    <t>Paskolos</t>
  </si>
  <si>
    <t>Prekybos mokėtinos sumos</t>
  </si>
  <si>
    <t>Gauti išankstiniai apmokėjimai</t>
  </si>
  <si>
    <t>Mokėtinas pelno mokestis</t>
  </si>
  <si>
    <t>Pajamos pagal sutartis su klientais</t>
  </si>
  <si>
    <t>Kitos veiklos pajamos</t>
  </si>
  <si>
    <t>Remonto ir techninės priežiūros sąnaudos</t>
  </si>
  <si>
    <t>Sąnaudos, iš viso</t>
  </si>
  <si>
    <t>Veiklos pelnas (EBIT)</t>
  </si>
  <si>
    <t>Finansinės pajamos</t>
  </si>
  <si>
    <t>Finansinės sąnaudos</t>
  </si>
  <si>
    <t>Pelnas (nuostoliai) prieš apmokestinimą</t>
  </si>
  <si>
    <t>Priskiriama:</t>
  </si>
  <si>
    <t>AB „Ignitis grupė“ akcininkams</t>
  </si>
  <si>
    <t>Nekontroliuojančiai daliai</t>
  </si>
  <si>
    <t>Pagrindinis ir sumažintas pelnas, tenkantis vienai akcijai (Eur)</t>
  </si>
  <si>
    <t>Vidutinis svertinis akcijų skaičius</t>
  </si>
  <si>
    <t>Aktuarinių prielaidų pasikeitimas</t>
  </si>
  <si>
    <t>Straipsniai, kurie nebus perklasifikuojami į pelną (nuostolius) (atėmus mokesčius), iš viso</t>
  </si>
  <si>
    <t>Pinigų srautų apsidraudimas – veiksminga tikrosios vertės pokyčio dalis</t>
  </si>
  <si>
    <t>Pinigų srautų apsidraudimas – perklasifikuota į pelną (nuostolius)</t>
  </si>
  <si>
    <t>Užsienyje veikiantys ūkio subjektai – valiutų keitimo skirtumai</t>
  </si>
  <si>
    <t>Straipsniai, kurie bus perklasifikuojami į pelną (nuostolius) (atėmus mokesčius), iš viso</t>
  </si>
  <si>
    <r>
      <t>Konsoliduota pinigų srautų ataskaita</t>
    </r>
    <r>
      <rPr>
        <sz val="10"/>
        <color rgb="FF172E62"/>
        <rFont val="Arial"/>
        <family val="2"/>
        <charset val="186"/>
      </rPr>
      <t>, mln. Eur</t>
    </r>
  </si>
  <si>
    <t>Koregavimai:</t>
  </si>
  <si>
    <t>Nusidėvėjimo ir amortizacijos sąnaudos</t>
  </si>
  <si>
    <t>Dotacijų nusidėvėjimas ir amortizacija</t>
  </si>
  <si>
    <t>Išvestinių finansinių priemonių tikrosios vertės pasikeitimas</t>
  </si>
  <si>
    <t>Pelno mokesčio sąnaudos/(pajamos)</t>
  </si>
  <si>
    <t>Atidėjinių padidėjimas/(sumažėjimas)</t>
  </si>
  <si>
    <t>Ilgalaikio materialiojo turto ir turto, skirto parduoti, perleidimo/nurašymo nuostoliai/(pelnas)</t>
  </si>
  <si>
    <t>Palūkanų pajamos</t>
  </si>
  <si>
    <t>Palūkanų sąnaudos</t>
  </si>
  <si>
    <t xml:space="preserve">Kitos finansinės veiklos sąnaudos/(pajamos) </t>
  </si>
  <si>
    <t>Apyvartinio kapitalo pasikeitimai:</t>
  </si>
  <si>
    <t>Prekybos ir kitų gautinų sumų (padidėjimas)/sumažėjimas</t>
  </si>
  <si>
    <t>Atsargų, išankstinių apmokėjimų, kito trumpalaikio ir ilgalaikio turto (padidėjimas)/sumažėjimas</t>
  </si>
  <si>
    <t>Prekybos mokėtinų sumų, ateinančių laikotarpių pajamų, gautų išankstinių apmokėjimų, kitų ilgalaikių ir trumpalaikių mokėtinų sumų ir įsipareigojimų padidėjimas/(sumažėjimas)</t>
  </si>
  <si>
    <t>(Sumokėtas)/atgautas pelno mokestis</t>
  </si>
  <si>
    <t>Grynieji pagrindinės veiklos pinigų srautai</t>
  </si>
  <si>
    <t>Ilgalaikio materialiojo ir nematerialiojo turto įsigijimas</t>
  </si>
  <si>
    <t>Įplaukos iš ilgalaikio materialiojo turto, turto, skirto parduoti, ir nematerialiojo turto perleidimo</t>
  </si>
  <si>
    <t xml:space="preserve">Dukterinių įmonių įsigijimas, atėmus įsigytą pinigų likutį </t>
  </si>
  <si>
    <t>Suteiktos paskolos</t>
  </si>
  <si>
    <t>Gauti finansinio lizingo mokėjimai</t>
  </si>
  <si>
    <t>Indėlių sumažėjimas/(padidėjimas)</t>
  </si>
  <si>
    <t>Grynieji investicinės veiklos pinigų srautai</t>
  </si>
  <si>
    <t>Gautos paskolos</t>
  </si>
  <si>
    <t>Sugrąžintos paskolos</t>
  </si>
  <si>
    <t>Sąskaitos perviršio grynasis pokytis</t>
  </si>
  <si>
    <t>Nuomos mokėjimai</t>
  </si>
  <si>
    <t>Grynieji finansinės veiklos pinigų srautai</t>
  </si>
  <si>
    <t>Pinigų ir pinigų ekvivalentų padidėjimas/(sumažėjimas)</t>
  </si>
  <si>
    <t>Pinigai ir pinigų ekvivalentai laikotarpio pradžioje</t>
  </si>
  <si>
    <t>Energijos rūšis</t>
  </si>
  <si>
    <t>Ignitis grupės valdoma dalis, %</t>
  </si>
  <si>
    <t>Finansinis konsolidavimas</t>
  </si>
  <si>
    <t>Šalis</t>
  </si>
  <si>
    <t>Veiklos pradžia / Numatoma veiklos pradžia</t>
  </si>
  <si>
    <t>Instaliuota galia, MW</t>
  </si>
  <si>
    <t>Pagamintas elekros kiekis, GWh¹</t>
  </si>
  <si>
    <r>
      <t>Apkrovos koeficientas,%</t>
    </r>
    <r>
      <rPr>
        <b/>
        <vertAlign val="superscript"/>
        <sz val="10"/>
        <color rgb="FFFFFFFF"/>
        <rFont val="Arial"/>
        <family val="2"/>
        <charset val="186"/>
      </rPr>
      <t>2</t>
    </r>
  </si>
  <si>
    <t>Tarifas / Elektros prekybos sutartis</t>
  </si>
  <si>
    <t>Užtikrintų pajamų dalis</t>
  </si>
  <si>
    <t>Kapitalinės investicijos, mln. Eur</t>
  </si>
  <si>
    <t>Sausumos vėjo parkas</t>
  </si>
  <si>
    <t>Pilnas</t>
  </si>
  <si>
    <t xml:space="preserve">2010 m. </t>
  </si>
  <si>
    <t>Elektros prekybos sutartys</t>
  </si>
  <si>
    <t>2010 m.</t>
  </si>
  <si>
    <t>Véjo Vatas</t>
  </si>
  <si>
    <t>2011 m.</t>
  </si>
  <si>
    <t>Tuuleenergia</t>
  </si>
  <si>
    <t>2013 m. -2014 m.</t>
  </si>
  <si>
    <t>Elektros prekybos sutartys / 
FiP 12 MW</t>
  </si>
  <si>
    <t>Eurakras</t>
  </si>
  <si>
    <t>2016 m.</t>
  </si>
  <si>
    <t>Pomerania</t>
  </si>
  <si>
    <t xml:space="preserve">2021 m. IV ketv. </t>
  </si>
  <si>
    <t>CfD</t>
  </si>
  <si>
    <t>28-32</t>
  </si>
  <si>
    <t>2024 m.</t>
  </si>
  <si>
    <t>Iš viso veikiantys vėjo ir saulės parkai</t>
  </si>
  <si>
    <t>Silezija II</t>
  </si>
  <si>
    <t>CfD / Elektros prekybos sutartys</t>
  </si>
  <si>
    <t>Lenkijos saulės elektrinių portfelis</t>
  </si>
  <si>
    <t>Saulės parkas</t>
  </si>
  <si>
    <t>Tauragės saulės elektrinių projektas I</t>
  </si>
  <si>
    <t>Rinkos sąlygomis</t>
  </si>
  <si>
    <t>2025 m.</t>
  </si>
  <si>
    <t>Latvijos saulės elektrinių portfelis I</t>
  </si>
  <si>
    <t>Lietuvos jūrinio VP</t>
  </si>
  <si>
    <t>Jūrinio vėjo parkas</t>
  </si>
  <si>
    <t>Neskelbiama</t>
  </si>
  <si>
    <t>Iš viso vystomi vėjo ir saulės parkai</t>
  </si>
  <si>
    <t>Komercinė veikla²</t>
  </si>
  <si>
    <t>Reguliuojama veikla</t>
  </si>
  <si>
    <t>Veiklos pradžia</t>
  </si>
  <si>
    <t>Kapitalinis remontas / pratęsiamas tarnavimo laikos</t>
  </si>
  <si>
    <t>Instaliuota elektros galia, MW</t>
  </si>
  <si>
    <t>Pagamintas elektros kiekis, GWh</t>
  </si>
  <si>
    <t>Apkrovos koficientas, %</t>
  </si>
  <si>
    <t>RAB, mln. Eur</t>
  </si>
  <si>
    <t>WACC, %</t>
  </si>
  <si>
    <t>Nusidėvėjimas ir amortizacija (reguliacinis), mln. Eur</t>
  </si>
  <si>
    <t>Kruonio HAE</t>
  </si>
  <si>
    <t>Hidroakumuliacinė</t>
  </si>
  <si>
    <t>1992 m. -1998 m.¹</t>
  </si>
  <si>
    <t>Kauno HE</t>
  </si>
  <si>
    <t>Hidro</t>
  </si>
  <si>
    <t>1959 m.</t>
  </si>
  <si>
    <t>Kruonio HAE plėtros projektas</t>
  </si>
  <si>
    <t>2026 m.</t>
  </si>
  <si>
    <t>Iš viso hidro pajėgumai</t>
  </si>
  <si>
    <t>¹ Pirma turbina įvesta į eksploataciją 1992 m., visi pajėgumai 1998 m.</t>
  </si>
  <si>
    <r>
      <rPr>
        <vertAlign val="superscript"/>
        <sz val="8"/>
        <color rgb="FF595959"/>
        <rFont val="Arial"/>
        <family val="2"/>
        <charset val="186"/>
      </rPr>
      <t>2</t>
    </r>
    <r>
      <rPr>
        <i/>
        <sz val="8"/>
        <color rgb="FF595959"/>
        <rFont val="Arial"/>
        <family val="2"/>
        <charset val="186"/>
      </rPr>
      <t xml:space="preserve"> Ketvirčių vidurkis x4 nuo 2022 m. pradžios, dėl reikšmingų pokyčių rinkoje, kurie paveikė hidro pajėgumų veiklą.</t>
    </r>
  </si>
  <si>
    <t>Instaliuota šilumos galia, MW</t>
  </si>
  <si>
    <r>
      <t>Pagamintas elektros kiekis, GWh</t>
    </r>
    <r>
      <rPr>
        <b/>
        <vertAlign val="superscript"/>
        <sz val="10"/>
        <color rgb="FFFFFFFF"/>
        <rFont val="Arial"/>
        <family val="2"/>
        <charset val="186"/>
      </rPr>
      <t>1</t>
    </r>
  </si>
  <si>
    <r>
      <t>Pagamintas šilumos kiekis, GWh</t>
    </r>
    <r>
      <rPr>
        <b/>
        <vertAlign val="superscript"/>
        <sz val="10"/>
        <color rgb="FFFFFFFF"/>
        <rFont val="Arial"/>
        <family val="2"/>
        <charset val="186"/>
      </rPr>
      <t>1</t>
    </r>
  </si>
  <si>
    <t>Sudeginamų atliekų kiekis, t¹</t>
  </si>
  <si>
    <t>Biokuro kiekis, GWh¹</t>
  </si>
  <si>
    <t xml:space="preserve">Savikaina ir veiklos sąnaudos mEur¹ </t>
  </si>
  <si>
    <t>Kauno KJ</t>
  </si>
  <si>
    <t>Atliekos</t>
  </si>
  <si>
    <t xml:space="preserve">2020 m. III ketv. </t>
  </si>
  <si>
    <t>Vilniaus KJ atliekų blokas</t>
  </si>
  <si>
    <t xml:space="preserve">2021 m. I ketv. </t>
  </si>
  <si>
    <t>Biokuras</t>
  </si>
  <si>
    <t xml:space="preserve">2024 m. I ketv. </t>
  </si>
  <si>
    <t>Elektrėnų biokuro katilinė</t>
  </si>
  <si>
    <t>2015 m.</t>
  </si>
  <si>
    <t>Iš viso veikiantys pajėgumai</t>
  </si>
  <si>
    <t>Atliekos/Biokuras</t>
  </si>
  <si>
    <t>¹ Paskutinių trijų metų istorinis vidurkis veikiantiems vėjo parkams bei ilgalaikė prognozė vystomiems vėjo parkams</t>
  </si>
  <si>
    <t>2022 m.</t>
  </si>
  <si>
    <t>2027 m.</t>
  </si>
  <si>
    <r>
      <t>Apdrausti kiekiai</t>
    </r>
    <r>
      <rPr>
        <vertAlign val="superscript"/>
        <sz val="10"/>
        <color rgb="FF595959"/>
        <rFont val="Arial"/>
        <family val="2"/>
        <charset val="186"/>
      </rPr>
      <t>2,3</t>
    </r>
    <r>
      <rPr>
        <sz val="10"/>
        <color rgb="FF595959"/>
        <rFont val="Arial"/>
        <family val="2"/>
        <charset val="186"/>
      </rPr>
      <t xml:space="preserve"> (%)</t>
    </r>
  </si>
  <si>
    <r>
      <t>Apdrausta kaina</t>
    </r>
    <r>
      <rPr>
        <vertAlign val="superscript"/>
        <sz val="10"/>
        <color rgb="FF595959"/>
        <rFont val="Arial"/>
        <family val="2"/>
        <charset val="186"/>
      </rPr>
      <t>4</t>
    </r>
    <r>
      <rPr>
        <sz val="10"/>
        <color rgb="FF595959"/>
        <rFont val="Arial"/>
        <family val="2"/>
        <charset val="186"/>
      </rPr>
      <t xml:space="preserve"> (EUR/MWh)</t>
    </r>
  </si>
  <si>
    <r>
      <rPr>
        <i/>
        <vertAlign val="superscript"/>
        <sz val="8"/>
        <color rgb="FF595959"/>
        <rFont val="Arial"/>
        <family val="2"/>
        <charset val="186"/>
      </rPr>
      <t>1</t>
    </r>
    <r>
      <rPr>
        <i/>
        <sz val="8"/>
        <color rgb="FF595959"/>
        <rFont val="Arial"/>
        <family val="2"/>
        <charset val="186"/>
      </rPr>
      <t xml:space="preserve"> Apsidraudimo lygis yra pateiktas iki strateginio periodo pabaigos.</t>
    </r>
  </si>
  <si>
    <r>
      <rPr>
        <i/>
        <vertAlign val="superscript"/>
        <sz val="8"/>
        <color rgb="FF595959"/>
        <rFont val="Arial"/>
        <family val="2"/>
        <charset val="186"/>
      </rPr>
      <t xml:space="preserve">2 </t>
    </r>
    <r>
      <rPr>
        <i/>
        <sz val="8"/>
        <color rgb="FF595959"/>
        <rFont val="Arial"/>
        <family val="2"/>
        <charset val="186"/>
      </rPr>
      <t xml:space="preserve">Gamybos portfelis apima visą veikiančių elektros gamybos pajėgumų (Veikiantys pajėgumai), statomų gamybos pajėgumų (Statomi projektai) ir Kontraktuotų pajėgumų elektros energijos gamybą, išskyrus gamybą Kruonio HAE ir Elektrėnų komplekso KCB, 7 ir 8 blokuose. </t>
    </r>
  </si>
  <si>
    <r>
      <rPr>
        <i/>
        <vertAlign val="superscript"/>
        <sz val="8"/>
        <color rgb="FF595959"/>
        <rFont val="Arial"/>
        <family val="2"/>
        <charset val="186"/>
      </rPr>
      <t>3</t>
    </r>
    <r>
      <rPr>
        <i/>
        <sz val="8"/>
        <color rgb="FF595959"/>
        <rFont val="Arial"/>
        <family val="2"/>
        <charset val="186"/>
      </rPr>
      <t xml:space="preserve"> Dalis ilgalaikių elektros prekybos sutarčių yra vidinės. Aukščiau pateiktas grafikas iliustruoja Žaliosios gamybos segmento perspektyvą (numatomą pagaminti kiekį). </t>
    </r>
  </si>
  <si>
    <r>
      <rPr>
        <i/>
        <vertAlign val="superscript"/>
        <sz val="8"/>
        <color rgb="FF595959"/>
        <rFont val="Arial"/>
        <family val="2"/>
        <charset val="186"/>
      </rPr>
      <t>4</t>
    </r>
    <r>
      <rPr>
        <i/>
        <sz val="8"/>
        <color rgb="FF595959"/>
        <rFont val="Arial"/>
        <family val="2"/>
        <charset val="186"/>
      </rPr>
      <t xml:space="preserve"> Dauguma ilgalaikių elektros pirkimo sutarčių sudaromos dėl bazinio gamybos kiekio, todėl, dėl profilio efekto, faktinės efektyvių apsidraudimo sandorių kainos gali skirtis nuo kainų numatytų sutartyse.</t>
    </r>
  </si>
  <si>
    <t>Komercinė veikla¹</t>
  </si>
  <si>
    <t>Bendrojo pelno marža Eur/MWh</t>
  </si>
  <si>
    <t>Bendrojo pelno marža, mln. Eur</t>
  </si>
  <si>
    <t>Veiklos sąnaudos mln. Eur</t>
  </si>
  <si>
    <t>2012 m.</t>
  </si>
  <si>
    <t>7-8 EK blokai</t>
  </si>
  <si>
    <t>2003 m. - 2009 m.</t>
  </si>
  <si>
    <r>
      <rPr>
        <sz val="8"/>
        <color rgb="FF595959"/>
        <rFont val="Arial"/>
        <family val="2"/>
        <charset val="186"/>
      </rPr>
      <t>¹</t>
    </r>
    <r>
      <rPr>
        <i/>
        <sz val="8"/>
        <color rgb="FF595959"/>
        <rFont val="Arial"/>
        <family val="2"/>
        <charset val="186"/>
      </rPr>
      <t xml:space="preserve"> Ketvirčių vidurkis x4 nuo 2022 m. pradžios, dėl reikšmingų pokyčių rinkoje, kurie paveikė KCB veiklą.</t>
    </r>
  </si>
  <si>
    <t>Nuo 2024 m. pradžios</t>
  </si>
  <si>
    <t>2021 m.</t>
  </si>
  <si>
    <t>2020 m.</t>
  </si>
  <si>
    <t>2019 m.</t>
  </si>
  <si>
    <t>2024 m.
I ketv.</t>
  </si>
  <si>
    <t>2023m. 
IV ketv.</t>
  </si>
  <si>
    <t>2023 m. 
I ketv.</t>
  </si>
  <si>
    <t>2021 m. 
IV ketv.</t>
  </si>
  <si>
    <t>2021 m. 
I ketv.</t>
  </si>
  <si>
    <t>2020 m. 
IV ketv.</t>
  </si>
  <si>
    <t>2020 m. 
III ketv.</t>
  </si>
  <si>
    <t>2020 m. 
II ketv.</t>
  </si>
  <si>
    <t>2020 m. 
I ketv.</t>
  </si>
  <si>
    <t>2019 m. 
IV ketv.</t>
  </si>
  <si>
    <t>2019 m. 
III ketv.</t>
  </si>
  <si>
    <t>2019 m. 
II ketv.</t>
  </si>
  <si>
    <t>2019 m. 
I ketv.</t>
  </si>
  <si>
    <t>Pagaminta elektros energija, GWh</t>
  </si>
  <si>
    <t>Mažeikiai</t>
  </si>
  <si>
    <t>Silezija I</t>
  </si>
  <si>
    <r>
      <t>Apkrovos koeficientas</t>
    </r>
    <r>
      <rPr>
        <b/>
        <vertAlign val="superscript"/>
        <sz val="10"/>
        <color rgb="FF595959"/>
        <rFont val="Arial"/>
        <family val="2"/>
        <charset val="186"/>
      </rPr>
      <t>1</t>
    </r>
    <r>
      <rPr>
        <b/>
        <sz val="10"/>
        <color rgb="FF595959"/>
        <rFont val="Arial"/>
        <family val="2"/>
        <charset val="186"/>
      </rPr>
      <t>, %</t>
    </r>
  </si>
  <si>
    <r>
      <t>Iš viso</t>
    </r>
    <r>
      <rPr>
        <b/>
        <vertAlign val="superscript"/>
        <sz val="10"/>
        <color rgb="FF595959"/>
        <rFont val="Arial"/>
        <family val="2"/>
        <charset val="186"/>
      </rPr>
      <t>1</t>
    </r>
  </si>
  <si>
    <t>Veiklos sąnaudos tūkst. Eur/MW</t>
  </si>
  <si>
    <t>Komercinė veikla</t>
  </si>
  <si>
    <t>Apkrovos koeficientas,%</t>
  </si>
  <si>
    <r>
      <t>RAB, mln. Eur</t>
    </r>
    <r>
      <rPr>
        <b/>
        <vertAlign val="superscript"/>
        <sz val="10"/>
        <color rgb="FF595959"/>
        <rFont val="Arial"/>
        <family val="2"/>
        <charset val="186"/>
      </rPr>
      <t>1</t>
    </r>
  </si>
  <si>
    <t>14.7</t>
  </si>
  <si>
    <r>
      <t>16.5</t>
    </r>
    <r>
      <rPr>
        <vertAlign val="superscript"/>
        <sz val="10"/>
        <color rgb="FF595959"/>
        <rFont val="Arial"/>
        <family val="2"/>
        <charset val="186"/>
      </rPr>
      <t>2</t>
    </r>
  </si>
  <si>
    <r>
      <t>16.7</t>
    </r>
    <r>
      <rPr>
        <vertAlign val="superscript"/>
        <sz val="10"/>
        <color rgb="FF595959"/>
        <rFont val="Arial"/>
        <family val="2"/>
        <charset val="186"/>
      </rPr>
      <t>2</t>
    </r>
  </si>
  <si>
    <r>
      <t>WACC, %</t>
    </r>
    <r>
      <rPr>
        <b/>
        <vertAlign val="superscript"/>
        <sz val="10"/>
        <color rgb="FF595959"/>
        <rFont val="Arial"/>
        <family val="2"/>
        <charset val="186"/>
      </rPr>
      <t>1</t>
    </r>
  </si>
  <si>
    <t>3.50%</t>
  </si>
  <si>
    <t>5.07%</t>
  </si>
  <si>
    <t>5.00%</t>
  </si>
  <si>
    <r>
      <t>Nusidėvėjimas ir amortizacija (reguliacinis), mln. Eur</t>
    </r>
    <r>
      <rPr>
        <b/>
        <vertAlign val="superscript"/>
        <sz val="10"/>
        <color rgb="FF595959"/>
        <rFont val="Arial"/>
        <family val="2"/>
        <charset val="186"/>
      </rPr>
      <t>1</t>
    </r>
  </si>
  <si>
    <r>
      <rPr>
        <i/>
        <vertAlign val="superscript"/>
        <sz val="8"/>
        <color rgb="FF595959"/>
        <rFont val="Arial"/>
        <family val="2"/>
        <charset val="186"/>
      </rPr>
      <t>1</t>
    </r>
    <r>
      <rPr>
        <i/>
        <sz val="8"/>
        <color rgb="FF595959"/>
        <rFont val="Arial"/>
        <family val="2"/>
        <charset val="186"/>
      </rPr>
      <t xml:space="preserve"> 2022 m. duomenys patvirtinti ir viešinami VERT. Papildomai 2021 ir 2020 m. skaičiai buvo pakoreguoti pagal faktiškai suteiktas paslaugas.</t>
    </r>
  </si>
  <si>
    <r>
      <rPr>
        <i/>
        <vertAlign val="superscript"/>
        <sz val="8"/>
        <color rgb="FF595959"/>
        <rFont val="Arial"/>
        <family val="2"/>
        <charset val="186"/>
      </rPr>
      <t>2</t>
    </r>
    <r>
      <rPr>
        <i/>
        <sz val="8"/>
        <color rgb="FF595959"/>
        <rFont val="Arial"/>
        <family val="2"/>
        <charset val="186"/>
      </rPr>
      <t xml:space="preserve"> Reguliuotojas per pusę sumažino antrinio galios rezervo RAB dalį, tačiau leido 2021 ir 2022 m. pasilikti pusę uždirbto pelno iš elektros energijos pardavimų, aktyvavus antrinį galios rezervą.</t>
    </r>
  </si>
  <si>
    <t xml:space="preserve">2022 m. </t>
  </si>
  <si>
    <t>Vilniau KJ atliekų blokas</t>
  </si>
  <si>
    <t>Vilniaus KJ biokuro blokas</t>
  </si>
  <si>
    <t>Pagaminta šiluminė energija, GWh</t>
  </si>
  <si>
    <t>Sudegintų atliekų kiekis, t (tūkst.)</t>
  </si>
  <si>
    <t>Vilniaus KJ</t>
  </si>
  <si>
    <t>Savikaina ir veiklos sąnaudos mln. Eur</t>
  </si>
  <si>
    <r>
      <t>Kauno KJ</t>
    </r>
    <r>
      <rPr>
        <vertAlign val="superscript"/>
        <sz val="10"/>
        <color rgb="FF595959"/>
        <rFont val="Arial"/>
        <family val="2"/>
        <charset val="186"/>
      </rPr>
      <t>1</t>
    </r>
  </si>
  <si>
    <r>
      <t>2020 m.</t>
    </r>
    <r>
      <rPr>
        <b/>
        <vertAlign val="superscript"/>
        <sz val="10"/>
        <color rgb="FFFFFFFF"/>
        <rFont val="Arial"/>
        <family val="2"/>
        <charset val="186"/>
      </rPr>
      <t>1</t>
    </r>
  </si>
  <si>
    <t>KCB komercinė</t>
  </si>
  <si>
    <t>Bendrasis pelnas, mln. Eur</t>
  </si>
  <si>
    <t>Bendrojo pelno marža, Eur/ MWh</t>
  </si>
  <si>
    <r>
      <rPr>
        <i/>
        <vertAlign val="superscript"/>
        <sz val="8"/>
        <color rgb="FF595959"/>
        <rFont val="Arial"/>
        <family val="2"/>
        <charset val="186"/>
      </rPr>
      <t>1</t>
    </r>
    <r>
      <rPr>
        <i/>
        <sz val="8"/>
        <color rgb="FF595959"/>
        <rFont val="Arial"/>
        <family val="2"/>
        <charset val="186"/>
      </rPr>
      <t xml:space="preserve"> Dėl pokyčio apskaitos politikoje ir perklasifikavimo bei vadovybės koregavimų mažinimo, visi 2020 m. koreguoti finansiniai rodikliai buvo retrospektyviai perskaičiuoti (daugiau informacijos galite rasti Metiniame pranešime už 2021 m. „Metiniai rezultatai“ skyriaus dalį „Reikšmingi pokyčiai per 2021 m. ataskaitinį laikotarpį“).</t>
    </r>
  </si>
  <si>
    <r>
      <t xml:space="preserve">Vidutinė valandinė elektros rinkos kaina </t>
    </r>
    <r>
      <rPr>
        <vertAlign val="superscript"/>
        <sz val="10"/>
        <color rgb="FF595959"/>
        <rFont val="Arial"/>
        <family val="2"/>
        <charset val="186"/>
      </rPr>
      <t>1</t>
    </r>
  </si>
  <si>
    <t>Eur/MWh</t>
  </si>
  <si>
    <r>
      <t>Gamtinių dujų rinkos kaina</t>
    </r>
    <r>
      <rPr>
        <vertAlign val="superscript"/>
        <sz val="10"/>
        <color rgb="FF595959"/>
        <rFont val="Arial"/>
        <family val="2"/>
        <charset val="186"/>
      </rPr>
      <t>2</t>
    </r>
  </si>
  <si>
    <t>Priimamų atliekų vartų mokestis</t>
  </si>
  <si>
    <t>Vilniaus regiono</t>
  </si>
  <si>
    <t>Eur/t</t>
  </si>
  <si>
    <t>Kauno regiono</t>
  </si>
  <si>
    <r>
      <t>Šilumos kaina</t>
    </r>
    <r>
      <rPr>
        <vertAlign val="superscript"/>
        <sz val="10"/>
        <color rgb="FF595959"/>
        <rFont val="Arial"/>
        <family val="2"/>
        <charset val="186"/>
      </rPr>
      <t>3</t>
    </r>
  </si>
  <si>
    <t>Vilniaus regionas</t>
  </si>
  <si>
    <t>Kauno regionas</t>
  </si>
  <si>
    <r>
      <t>Biokuro rinkos kaina</t>
    </r>
    <r>
      <rPr>
        <vertAlign val="superscript"/>
        <sz val="10"/>
        <color rgb="FF595959"/>
        <rFont val="Arial"/>
        <family val="2"/>
        <charset val="186"/>
      </rPr>
      <t>4</t>
    </r>
  </si>
  <si>
    <r>
      <t>33.1</t>
    </r>
    <r>
      <rPr>
        <vertAlign val="superscript"/>
        <sz val="10"/>
        <color rgb="FF595959"/>
        <rFont val="Arial"/>
        <family val="2"/>
        <charset val="186"/>
      </rPr>
      <t>5</t>
    </r>
  </si>
  <si>
    <r>
      <rPr>
        <i/>
        <vertAlign val="superscript"/>
        <sz val="8"/>
        <color rgb="FF595959"/>
        <rFont val="Arial"/>
        <family val="2"/>
        <charset val="186"/>
      </rPr>
      <t>1</t>
    </r>
    <r>
      <rPr>
        <i/>
        <sz val="8"/>
        <color rgb="FF595959"/>
        <rFont val="Arial"/>
        <family val="2"/>
        <charset val="186"/>
      </rPr>
      <t xml:space="preserve"> Nordpool. Lietuvos, Latvijos, Estijos ir Suomijos elektros kainų nustatymui yra naudojamos vidutinės mėnesio kainos, o Lenkijos elektros kainų nustatymui yra naudojamos vidutinės valandos kainos.</t>
    </r>
  </si>
  <si>
    <r>
      <rPr>
        <i/>
        <vertAlign val="superscript"/>
        <sz val="8"/>
        <color rgb="FF595959"/>
        <rFont val="Arial"/>
        <family val="2"/>
        <charset val="186"/>
      </rPr>
      <t>2</t>
    </r>
    <r>
      <rPr>
        <i/>
        <sz val="8"/>
        <color rgb="FF595959"/>
        <rFont val="Arial"/>
        <family val="2"/>
        <charset val="186"/>
      </rPr>
      <t xml:space="preserve"> GSPL Argus.</t>
    </r>
  </si>
  <si>
    <r>
      <rPr>
        <i/>
        <vertAlign val="superscript"/>
        <sz val="8"/>
        <color rgb="FF595959"/>
        <rFont val="Arial"/>
        <family val="2"/>
        <charset val="186"/>
      </rPr>
      <t>3</t>
    </r>
    <r>
      <rPr>
        <i/>
        <sz val="8"/>
        <color rgb="FF595959"/>
        <rFont val="Arial"/>
        <family val="2"/>
        <charset val="186"/>
      </rPr>
      <t xml:space="preserve"> Baltpool.</t>
    </r>
  </si>
  <si>
    <r>
      <rPr>
        <i/>
        <vertAlign val="superscript"/>
        <sz val="8"/>
        <color rgb="FF595959"/>
        <rFont val="Arial"/>
        <family val="2"/>
        <charset val="186"/>
      </rPr>
      <t>4</t>
    </r>
    <r>
      <rPr>
        <i/>
        <sz val="8"/>
        <color rgb="FF595959"/>
        <rFont val="Arial"/>
        <family val="2"/>
        <charset val="186"/>
      </rPr>
      <t xml:space="preserve"> Valstybinė energetikos reguliavimo taryba pateikė duomenis tik 2022 m. sausio-rugpjūčio mėnesiams, todėl nuo 2022 m. IV ketv. yra naudojama Baltpool duomenų bazė.</t>
    </r>
  </si>
  <si>
    <t>Tam tikra finansinė ir statistinė informacija pateikta šiame Dokumente gali būti suapvalinta. Atitinkamai, bet kokie neatitikimai tarp čia išdėstytos bendros informacijos ir sumos yra dėl suapvalinimo. Tam tikra finansinė informacija ir veiklos duomenys susiję su „Ignitis grupe“ pateikti šiame Dokumente nėra audituoti ir, tam tikrais atvejais, nustatyti naudojantis valdymo informacija ir apytikriais apskaičiavimais, todėl gali keistis. Dokumente taip pat yra dalis ne TFAS rodiklių (pvz. Alternatyvūs veiklos rodikliai, kurių aprašymus galite rasti https://ignitisgrupe.lt/lt/ataskaitos-ir-pristatymai), kuriems finansinis auditas nebuvo kada nors atliktas. „Ignitis grupės“ tarpiniai finansų ir veiklos duomenys gali neatspindėti visų metų duomenų.</t>
  </si>
  <si>
    <t>2024 m. 
birželio 30 d.</t>
  </si>
  <si>
    <t>7,7</t>
  </si>
  <si>
    <t>7,9 %</t>
  </si>
  <si>
    <t>(0,1 %)</t>
  </si>
  <si>
    <t>5,3 %</t>
  </si>
  <si>
    <t>0,8</t>
  </si>
  <si>
    <t>(8,0 %)</t>
  </si>
  <si>
    <t>(0,9 %)</t>
  </si>
  <si>
    <t>17,7 %</t>
  </si>
  <si>
    <t xml:space="preserve">0,0 </t>
  </si>
  <si>
    <t>0,3 %</t>
  </si>
  <si>
    <t>6,4 %</t>
  </si>
  <si>
    <t>(100,0 %)</t>
  </si>
  <si>
    <t>2024 m. 6 mėn.</t>
  </si>
  <si>
    <t>2023 m. 6 mėn.</t>
  </si>
  <si>
    <t>1,32</t>
  </si>
  <si>
    <t>0,96</t>
  </si>
  <si>
    <t>36,7 %</t>
  </si>
  <si>
    <t>1,12</t>
  </si>
  <si>
    <t>25,3 %</t>
  </si>
  <si>
    <t>84,8 %</t>
  </si>
  <si>
    <t>92,5 %</t>
  </si>
  <si>
    <t>(7,7 p. p.)</t>
  </si>
  <si>
    <t>3,38</t>
  </si>
  <si>
    <t>3,44</t>
  </si>
  <si>
    <t>(0,07)</t>
  </si>
  <si>
    <t>(1,9 %)</t>
  </si>
  <si>
    <t>5,04</t>
  </si>
  <si>
    <t>4,81</t>
  </si>
  <si>
    <t>4,8 %</t>
  </si>
  <si>
    <t>0,57</t>
  </si>
  <si>
    <t>17</t>
  </si>
  <si>
    <t>50,8 %</t>
  </si>
  <si>
    <t>0,83</t>
  </si>
  <si>
    <t>0,48</t>
  </si>
  <si>
    <t>74,2 %</t>
  </si>
  <si>
    <t>4,11</t>
  </si>
  <si>
    <t>5,30</t>
  </si>
  <si>
    <t>(1,19)</t>
  </si>
  <si>
    <t>(22,5 %)</t>
  </si>
  <si>
    <t>3,79</t>
  </si>
  <si>
    <t>3,28</t>
  </si>
  <si>
    <t>15,8 %</t>
  </si>
  <si>
    <t>2024 m. birželio 30 d.</t>
  </si>
  <si>
    <t>2024 m. 
II ketv.</t>
  </si>
  <si>
    <t>0,50</t>
  </si>
  <si>
    <t>91,7 %</t>
  </si>
  <si>
    <t>1,54</t>
  </si>
  <si>
    <t>2,27</t>
  </si>
  <si>
    <t>1,27</t>
  </si>
  <si>
    <t>1,11</t>
  </si>
  <si>
    <t>7,71</t>
  </si>
  <si>
    <t xml:space="preserve">4,3 % </t>
  </si>
  <si>
    <t>(0,00)</t>
  </si>
  <si>
    <t>1,40</t>
  </si>
  <si>
    <t>1,5 %</t>
  </si>
  <si>
    <t>42,0 %</t>
  </si>
  <si>
    <t>0,84</t>
  </si>
  <si>
    <t>(2,7 %)</t>
  </si>
  <si>
    <t>36,5 %</t>
  </si>
  <si>
    <t>1,7 %</t>
  </si>
  <si>
    <t>38,4 %</t>
  </si>
  <si>
    <t>47,7 %</t>
  </si>
  <si>
    <t>43,9 %</t>
  </si>
  <si>
    <t>(2,0 %)</t>
  </si>
  <si>
    <t>12,1 %</t>
  </si>
  <si>
    <t>(3,6 %)</t>
  </si>
  <si>
    <t>27,2 %</t>
  </si>
  <si>
    <t>(0,4 %)</t>
  </si>
  <si>
    <t>(4,3 %)</t>
  </si>
  <si>
    <t>8,4 %</t>
  </si>
  <si>
    <t>17,6 %</t>
  </si>
  <si>
    <t>94,7 %</t>
  </si>
  <si>
    <t>94,8 %</t>
  </si>
  <si>
    <t>(0,0 p. p.)</t>
  </si>
  <si>
    <t>97,2 %</t>
  </si>
  <si>
    <t>(3,6 p. p.)</t>
  </si>
  <si>
    <t>31,0 %</t>
  </si>
  <si>
    <t>30,4 %</t>
  </si>
  <si>
    <t>0,6 p. p.</t>
  </si>
  <si>
    <t>22,4 %</t>
  </si>
  <si>
    <t>20,4 %</t>
  </si>
  <si>
    <t>2,0 p. p.</t>
  </si>
  <si>
    <t>6,9</t>
  </si>
  <si>
    <t>6,8</t>
  </si>
  <si>
    <t>0,9 %</t>
  </si>
  <si>
    <t>6,0</t>
  </si>
  <si>
    <t>5,6</t>
  </si>
  <si>
    <t>8,3 %</t>
  </si>
  <si>
    <t>0,17</t>
  </si>
  <si>
    <t>83,7 %</t>
  </si>
  <si>
    <t>(1,5 %)</t>
  </si>
  <si>
    <t>(3,8 %)</t>
  </si>
  <si>
    <t>677,4 %</t>
  </si>
  <si>
    <t>1 480,0%</t>
  </si>
  <si>
    <t>1 859</t>
  </si>
  <si>
    <t>18,8 %</t>
  </si>
  <si>
    <t>11,3 %</t>
  </si>
  <si>
    <t>1 313</t>
  </si>
  <si>
    <t>17,5 %</t>
  </si>
  <si>
    <t>12,0 %</t>
  </si>
  <si>
    <t>24,1 %</t>
  </si>
  <si>
    <t>8,2 %</t>
  </si>
  <si>
    <t>(0,0 %)</t>
  </si>
  <si>
    <t>1,66</t>
  </si>
  <si>
    <t>1,61</t>
  </si>
  <si>
    <t>3,0 %</t>
  </si>
  <si>
    <t>0,71</t>
  </si>
  <si>
    <t>0,72</t>
  </si>
  <si>
    <t>(1,4 %)</t>
  </si>
  <si>
    <t>3,39</t>
  </si>
  <si>
    <t>3,20</t>
  </si>
  <si>
    <t>1,55</t>
  </si>
  <si>
    <t>1,49</t>
  </si>
  <si>
    <t>3,9 %</t>
  </si>
  <si>
    <t>3,7 %</t>
  </si>
  <si>
    <t>1,3 p. p.</t>
  </si>
  <si>
    <t>4,1 %</t>
  </si>
  <si>
    <t>2,6 %</t>
  </si>
  <si>
    <t>1,6 p. p.</t>
  </si>
  <si>
    <t>19,2</t>
  </si>
  <si>
    <t>29,9</t>
  </si>
  <si>
    <t>(10,6)</t>
  </si>
  <si>
    <t>(35,6 %)</t>
  </si>
  <si>
    <t>11,5</t>
  </si>
  <si>
    <t>17,8</t>
  </si>
  <si>
    <t>(6,3)</t>
  </si>
  <si>
    <t>(35,4 %)</t>
  </si>
  <si>
    <t>9,6</t>
  </si>
  <si>
    <t>13,3</t>
  </si>
  <si>
    <t>(3,7)</t>
  </si>
  <si>
    <t>(28,1 %)</t>
  </si>
  <si>
    <t>4,9</t>
  </si>
  <si>
    <t>(21,0 %)</t>
  </si>
  <si>
    <t>(31,0 %)</t>
  </si>
  <si>
    <t>(27,0 %)</t>
  </si>
  <si>
    <t>(22,0 %)</t>
  </si>
  <si>
    <t>14,0 %</t>
  </si>
  <si>
    <t>154,2 %</t>
  </si>
  <si>
    <t>(0,3 %)</t>
  </si>
  <si>
    <t>(6,9 %)</t>
  </si>
  <si>
    <t>14,9 %</t>
  </si>
  <si>
    <t>1,28</t>
  </si>
  <si>
    <t>(1,0 %)</t>
  </si>
  <si>
    <t>2,50</t>
  </si>
  <si>
    <t>2,00</t>
  </si>
  <si>
    <t>25,0 %</t>
  </si>
  <si>
    <t>21,2 %</t>
  </si>
  <si>
    <t>(25,3 %)</t>
  </si>
  <si>
    <t>(0,2)</t>
  </si>
  <si>
    <t>(25,8 %)</t>
  </si>
  <si>
    <t>1,8 %</t>
  </si>
  <si>
    <t>2,4 %</t>
  </si>
  <si>
    <t>(0,3 p. p.)</t>
  </si>
  <si>
    <t>0,004</t>
  </si>
  <si>
    <t>136,2 %</t>
  </si>
  <si>
    <t>127,3 %</t>
  </si>
  <si>
    <t>155,1 %</t>
  </si>
  <si>
    <t>206,0 %</t>
  </si>
  <si>
    <t>58,6 %</t>
  </si>
  <si>
    <t>48,4 %</t>
  </si>
  <si>
    <t>10,2 p. p.</t>
  </si>
  <si>
    <t>65,9 %</t>
  </si>
  <si>
    <t>51,9 %</t>
  </si>
  <si>
    <t>14,0 p. p.</t>
  </si>
  <si>
    <t xml:space="preserve"> -  </t>
  </si>
  <si>
    <t>178,4 %</t>
  </si>
  <si>
    <t>(3,9 %)</t>
  </si>
  <si>
    <t>100,0 %</t>
  </si>
  <si>
    <t>2,8 p. p.</t>
  </si>
  <si>
    <t>2,0 %</t>
  </si>
  <si>
    <t>(0,1 p. p.)</t>
  </si>
  <si>
    <t>44,6 %</t>
  </si>
  <si>
    <t>(0,9)</t>
  </si>
  <si>
    <t>(50,2 %)</t>
  </si>
  <si>
    <t>88,6 %</t>
  </si>
  <si>
    <t>2,48</t>
  </si>
  <si>
    <t>2,64</t>
  </si>
  <si>
    <t>(0,16)</t>
  </si>
  <si>
    <t>(5,9 %)</t>
  </si>
  <si>
    <t>1,18</t>
  </si>
  <si>
    <t>(6,1 %)</t>
  </si>
  <si>
    <t>0,39</t>
  </si>
  <si>
    <t>(2,3 %)</t>
  </si>
  <si>
    <t>11,5 %</t>
  </si>
  <si>
    <t>(7,3 %)</t>
  </si>
  <si>
    <t>34,1 %</t>
  </si>
  <si>
    <t>27,9 %</t>
  </si>
  <si>
    <t>3,26</t>
  </si>
  <si>
    <t>3,33</t>
  </si>
  <si>
    <t>1,50</t>
  </si>
  <si>
    <t>(0,6 %)</t>
  </si>
  <si>
    <t>1,10</t>
  </si>
  <si>
    <t>(2,1 %)</t>
  </si>
  <si>
    <t>2,15</t>
  </si>
  <si>
    <t>2,23</t>
  </si>
  <si>
    <t>(0,18)</t>
  </si>
  <si>
    <t>(12,2 %)</t>
  </si>
  <si>
    <t>2,69</t>
  </si>
  <si>
    <t>7,1 %</t>
  </si>
  <si>
    <t>0,66</t>
  </si>
  <si>
    <t>19,1 %</t>
  </si>
  <si>
    <t>(6,8 %)</t>
  </si>
  <si>
    <t>(99,0 %)</t>
  </si>
  <si>
    <t>(24,3 %)</t>
  </si>
  <si>
    <t>(0,33)</t>
  </si>
  <si>
    <t>(35,2 %)</t>
  </si>
  <si>
    <t>0,34</t>
  </si>
  <si>
    <t>40,0 %</t>
  </si>
  <si>
    <t>3,60</t>
  </si>
  <si>
    <t>(0,22)</t>
  </si>
  <si>
    <t>(5,8 %)</t>
  </si>
  <si>
    <t>1,25</t>
  </si>
  <si>
    <t>19,5 %</t>
  </si>
  <si>
    <t>1,31</t>
  </si>
  <si>
    <t>(0,24)</t>
  </si>
  <si>
    <t>(9,6 %)</t>
  </si>
  <si>
    <t>0,98</t>
  </si>
  <si>
    <t>26,9 %</t>
  </si>
  <si>
    <t>(0,97)</t>
  </si>
  <si>
    <t>(65,8 %)</t>
  </si>
  <si>
    <t>(0,38)</t>
  </si>
  <si>
    <t>(96,1 %)</t>
  </si>
  <si>
    <t>72,9 %</t>
  </si>
  <si>
    <t>64,7 %</t>
  </si>
  <si>
    <t>8,2 p. p.</t>
  </si>
  <si>
    <t>75,7 %</t>
  </si>
  <si>
    <t>8,3 p. p.</t>
  </si>
  <si>
    <t>65,0 %</t>
  </si>
  <si>
    <t>76,0 %</t>
  </si>
  <si>
    <t>(11,0 p. p.)</t>
  </si>
  <si>
    <t>63,0 %</t>
  </si>
  <si>
    <t>78,0 %</t>
  </si>
  <si>
    <t>(15,0 p. p.)</t>
  </si>
  <si>
    <r>
      <t>0,93</t>
    </r>
    <r>
      <rPr>
        <vertAlign val="superscript"/>
        <sz val="10"/>
        <color rgb="FF595959"/>
        <rFont val="Arial"/>
        <family val="2"/>
        <charset val="186"/>
      </rPr>
      <t>1</t>
    </r>
  </si>
  <si>
    <r>
      <t>3,83</t>
    </r>
    <r>
      <rPr>
        <vertAlign val="superscript"/>
        <sz val="10"/>
        <color rgb="FF595959"/>
        <rFont val="Arial"/>
        <family val="2"/>
        <charset val="186"/>
      </rPr>
      <t>1</t>
    </r>
  </si>
  <si>
    <r>
      <t>2,52</t>
    </r>
    <r>
      <rPr>
        <vertAlign val="superscript"/>
        <sz val="10"/>
        <color rgb="FF595959"/>
        <rFont val="Arial"/>
        <family val="2"/>
        <charset val="186"/>
      </rPr>
      <t>1</t>
    </r>
  </si>
  <si>
    <r>
      <t>1,48</t>
    </r>
    <r>
      <rPr>
        <vertAlign val="superscript"/>
        <sz val="10"/>
        <color rgb="FF595959"/>
        <rFont val="Arial"/>
        <family val="2"/>
        <charset val="186"/>
      </rPr>
      <t>1</t>
    </r>
  </si>
  <si>
    <r>
      <t>0,24</t>
    </r>
    <r>
      <rPr>
        <vertAlign val="superscript"/>
        <sz val="10"/>
        <color rgb="FF595959"/>
        <rFont val="Arial"/>
        <family val="2"/>
        <charset val="186"/>
      </rPr>
      <t>1</t>
    </r>
  </si>
  <si>
    <r>
      <t>1,05</t>
    </r>
    <r>
      <rPr>
        <vertAlign val="superscript"/>
        <sz val="10"/>
        <color rgb="FF595959"/>
        <rFont val="Arial"/>
        <family val="2"/>
        <charset val="186"/>
      </rPr>
      <t>1</t>
    </r>
  </si>
  <si>
    <r>
      <t>0,77</t>
    </r>
    <r>
      <rPr>
        <vertAlign val="superscript"/>
        <sz val="10"/>
        <color rgb="FF595959"/>
        <rFont val="Arial"/>
        <family val="2"/>
        <charset val="186"/>
      </rPr>
      <t>1</t>
    </r>
  </si>
  <si>
    <r>
      <t>0,40</t>
    </r>
    <r>
      <rPr>
        <vertAlign val="superscript"/>
        <sz val="10"/>
        <color rgb="FF595959"/>
        <rFont val="Arial"/>
        <family val="2"/>
        <charset val="186"/>
      </rPr>
      <t>1</t>
    </r>
  </si>
  <si>
    <r>
      <t>Atliekų jėgainės</t>
    </r>
    <r>
      <rPr>
        <vertAlign val="superscript"/>
        <sz val="10"/>
        <color rgb="FF595959"/>
        <rFont val="Arial"/>
        <family val="2"/>
        <charset val="186"/>
      </rPr>
      <t>2</t>
    </r>
  </si>
  <si>
    <r>
      <t>Veikiantys pajėgumai</t>
    </r>
    <r>
      <rPr>
        <vertAlign val="superscript"/>
        <sz val="10"/>
        <color rgb="FF595959"/>
        <rFont val="Arial"/>
        <family val="2"/>
        <charset val="186"/>
      </rPr>
      <t>1</t>
    </r>
  </si>
  <si>
    <r>
      <rPr>
        <i/>
        <vertAlign val="superscript"/>
        <sz val="8"/>
        <color rgb="FF595959"/>
        <rFont val="Arial"/>
        <family val="2"/>
        <charset val="186"/>
      </rPr>
      <t>1</t>
    </r>
    <r>
      <rPr>
        <i/>
        <sz val="8"/>
        <color rgb="FF595959"/>
        <rFont val="Arial"/>
        <family val="2"/>
        <charset val="186"/>
      </rPr>
      <t xml:space="preserve"> Vilniaus KJ biokuro bloko galia turėjo siekti 73 MWe ir 169 MWth. Pasiekus komercinės veiklos pradžią buvo nustatyta faktinė bloko galia – 71 MWe ir 170 MWth.</t>
    </r>
  </si>
  <si>
    <r>
      <rPr>
        <i/>
        <vertAlign val="superscript"/>
        <sz val="10"/>
        <color rgb="FF595959"/>
        <rFont val="Arial"/>
        <family val="2"/>
        <charset val="186"/>
      </rPr>
      <t>2</t>
    </r>
    <r>
      <rPr>
        <i/>
        <sz val="8"/>
        <color rgb="FF595959"/>
        <rFont val="Arial"/>
        <family val="2"/>
        <charset val="186"/>
      </rPr>
      <t xml:space="preserve"> Vilniaus KJ ir Kauno KJ gali naudoti gamtines dujas jėgainės paleidimui / stabdymui, bandymams ir kt., kurių rezultatų vertės įtrauktos į „Atliekų jėgainės“ eilutę.  </t>
    </r>
  </si>
  <si>
    <r>
      <rPr>
        <i/>
        <vertAlign val="superscript"/>
        <sz val="8"/>
        <color rgb="FF595959"/>
        <rFont val="Arial"/>
        <family val="2"/>
        <charset val="186"/>
      </rPr>
      <t xml:space="preserve">1 </t>
    </r>
    <r>
      <rPr>
        <i/>
        <sz val="8"/>
        <color rgb="FF595959"/>
        <rFont val="Arial"/>
        <family val="2"/>
        <charset val="186"/>
      </rPr>
      <t>Tiek mažmeninėje, tiek didmeninėje rinkose 2023 m. 6 mėn. laikotarpiu ir 2023 m. II ketv. parduoto gamtinių dujų kiekio vertės buvo patikslintos gavus atnaujinus duomenis iš galutinių vartotojų.</t>
    </r>
  </si>
  <si>
    <t>Likutinė suma 2024 m. birželio 30 d.</t>
  </si>
  <si>
    <t>Neefektyvių apsidraudimo sandorių sąnaudos</t>
  </si>
  <si>
    <t xml:space="preserve">   Darbo užmokestis ir susijusios sąnaudos</t>
  </si>
  <si>
    <t>Kita </t>
  </si>
  <si>
    <t>Viso dotacijų ir investicijų, dengiamų iš investicijų naudą gaunančių klientų:</t>
  </si>
  <si>
    <t>Investicijos (išskyrus dotacijas ir investicijas, dengiamos iš investicijų naudą gaunančių klientų)</t>
  </si>
  <si>
    <r>
      <t xml:space="preserve">Koreguotas ROCE (12 mėn.) </t>
    </r>
    <r>
      <rPr>
        <i/>
        <sz val="10"/>
        <color theme="2" tint="-0.34998626667073579"/>
        <rFont val="Arial"/>
        <family val="2"/>
        <charset val="186"/>
      </rPr>
      <t>AVR</t>
    </r>
  </si>
  <si>
    <r>
      <t xml:space="preserve">Grynoji skola / Koreguotas EBITDA (12 mėn.) </t>
    </r>
    <r>
      <rPr>
        <i/>
        <sz val="10"/>
        <color theme="2" tint="-0.249977111117893"/>
        <rFont val="Arial"/>
        <family val="2"/>
        <charset val="186"/>
      </rPr>
      <t>AVR</t>
    </r>
  </si>
  <si>
    <r>
      <t xml:space="preserve">Grynoji skola / EBITDA (12 mėn.) </t>
    </r>
    <r>
      <rPr>
        <i/>
        <sz val="10"/>
        <color theme="2" tint="-0.249977111117893"/>
        <rFont val="Arial"/>
        <family val="2"/>
        <charset val="186"/>
      </rPr>
      <t>AVR</t>
    </r>
  </si>
  <si>
    <r>
      <t>FFO (12 mėn.) / Grynoji skola</t>
    </r>
    <r>
      <rPr>
        <i/>
        <sz val="10"/>
        <color theme="2" tint="-0.249977111117893"/>
        <rFont val="Arial"/>
        <family val="2"/>
        <charset val="186"/>
      </rPr>
      <t xml:space="preserve"> AVR</t>
    </r>
    <r>
      <rPr>
        <i/>
        <sz val="10"/>
        <color rgb="FF595959"/>
        <rFont val="Arial"/>
        <family val="2"/>
        <charset val="186"/>
      </rPr>
      <t xml:space="preserve"> </t>
    </r>
  </si>
  <si>
    <r>
      <t>Pinigų ir jų ekvivalentų likutis laikotarpio pab.</t>
    </r>
    <r>
      <rPr>
        <sz val="8"/>
        <color rgb="FF595959"/>
        <rFont val="Arial"/>
        <family val="2"/>
        <charset val="186"/>
      </rPr>
      <t> </t>
    </r>
  </si>
  <si>
    <r>
      <rPr>
        <i/>
        <vertAlign val="superscript"/>
        <sz val="8"/>
        <color rgb="FF595959"/>
        <rFont val="Arial"/>
        <family val="2"/>
        <charset val="186"/>
      </rPr>
      <t>1</t>
    </r>
    <r>
      <rPr>
        <i/>
        <sz val="8"/>
        <color rgb="FF595959"/>
        <rFont val="Arial"/>
        <family val="2"/>
        <charset val="186"/>
      </rPr>
      <t xml:space="preserve"> Į pinigų įplaukas, nurodytas eilutėje „Įplaukos iš ilgalaikio materialiojo ir nematerialiojo turto perleidimo“, neįtrauktas pelnas (nuostoliai), kuris jau įtrauktas į FFO.</t>
    </r>
  </si>
  <si>
    <t>2024 m. 6 mėn. ∆ 2023 m. 6 mėn.</t>
  </si>
  <si>
    <r>
      <t>Vienkartiniai finansinės veiklos koregavimai</t>
    </r>
    <r>
      <rPr>
        <i/>
        <vertAlign val="superscript"/>
        <sz val="10"/>
        <color rgb="FF595959"/>
        <rFont val="Arial"/>
        <family val="2"/>
        <charset val="186"/>
      </rPr>
      <t>2</t>
    </r>
  </si>
  <si>
    <r>
      <t>Koregavimų įtaka pelno mokesčiui</t>
    </r>
    <r>
      <rPr>
        <i/>
        <vertAlign val="superscript"/>
        <sz val="10"/>
        <color rgb="FF595959"/>
        <rFont val="Arial"/>
        <family val="2"/>
        <charset val="186"/>
      </rPr>
      <t>3</t>
    </r>
  </si>
  <si>
    <r>
      <rPr>
        <i/>
        <vertAlign val="superscript"/>
        <sz val="8"/>
        <color rgb="FF595959"/>
        <rFont val="Arial"/>
        <family val="2"/>
        <charset val="186"/>
      </rPr>
      <t>3</t>
    </r>
    <r>
      <rPr>
        <i/>
        <sz val="8"/>
        <color rgb="FF595959"/>
        <rFont val="Arial"/>
        <family val="2"/>
        <charset val="186"/>
      </rPr>
      <t xml:space="preserve"> Visiems aukščiau išvardytiems grynojo pelno koregavimams taikomas papildomas 15 proc. (įstatymo nustatytas pelno mokesčio tarifas Lietuvoje) pelno mokesčio patikslinimas.</t>
    </r>
  </si>
  <si>
    <t>Turtas, iš viso </t>
  </si>
  <si>
    <r>
      <t>Koreguotas ROE (12 mėn)</t>
    </r>
    <r>
      <rPr>
        <sz val="10"/>
        <color rgb="FF595959"/>
        <rFont val="Arial"/>
        <family val="2"/>
        <charset val="186"/>
      </rPr>
      <t xml:space="preserve"> </t>
    </r>
    <r>
      <rPr>
        <sz val="10"/>
        <color rgb="FFBCBCBC"/>
        <rFont val="Arial"/>
        <family val="2"/>
        <charset val="186"/>
      </rPr>
      <t>AVR</t>
    </r>
  </si>
  <si>
    <r>
      <t>ROE (12 mėn)</t>
    </r>
    <r>
      <rPr>
        <sz val="10"/>
        <color rgb="FF595959"/>
        <rFont val="Arial"/>
        <family val="2"/>
        <charset val="186"/>
      </rPr>
      <t xml:space="preserve"> </t>
    </r>
    <r>
      <rPr>
        <sz val="10"/>
        <color rgb="FFBCBCBC"/>
        <rFont val="Arial"/>
        <family val="2"/>
        <charset val="186"/>
      </rPr>
      <t>AVR</t>
    </r>
  </si>
  <si>
    <r>
      <t>Koreguotas ROCE (12 mėn)</t>
    </r>
    <r>
      <rPr>
        <sz val="10"/>
        <color rgb="FF595959"/>
        <rFont val="Arial"/>
        <family val="2"/>
        <charset val="186"/>
      </rPr>
      <t xml:space="preserve"> </t>
    </r>
    <r>
      <rPr>
        <sz val="10"/>
        <color rgb="FFBCBCBC"/>
        <rFont val="Arial"/>
        <family val="2"/>
        <charset val="186"/>
      </rPr>
      <t>AVR</t>
    </r>
  </si>
  <si>
    <r>
      <t>ROCE (12 mėn)</t>
    </r>
    <r>
      <rPr>
        <sz val="10"/>
        <color rgb="FF595959"/>
        <rFont val="Arial"/>
        <family val="2"/>
        <charset val="186"/>
      </rPr>
      <t xml:space="preserve"> </t>
    </r>
    <r>
      <rPr>
        <sz val="10"/>
        <color rgb="FFBCBCBC"/>
        <rFont val="Arial"/>
        <family val="2"/>
        <charset val="186"/>
      </rPr>
      <t>AVR</t>
    </r>
  </si>
  <si>
    <t>Turtas, iš viso</t>
  </si>
  <si>
    <t>Nepaskirstytasis pelnas</t>
  </si>
  <si>
    <t>Nuosavas kapitalas, tenkantis AB „Ignitis grupė“ akcininkams </t>
  </si>
  <si>
    <t>Kiti ilgalaikiai įsipareigojimai</t>
  </si>
  <si>
    <t>Kiti trumpalaikiai įsipareigojimai</t>
  </si>
  <si>
    <t>Įsipareigojimai, iš viso</t>
  </si>
  <si>
    <t>Nuosavas kapitalas ir įsipareigojimai, iš viso</t>
  </si>
  <si>
    <t>Grynasis pelnas už laikotarpį</t>
  </si>
  <si>
    <t>Ilgalaikio materialaus turto perkainojimas</t>
  </si>
  <si>
    <t>Kitos bendrosios pajamos (nuostoliai) už laikotarpį, iš viso</t>
  </si>
  <si>
    <t>Bendrosios pajamos (nuostoliai) už laikotarpį, iš viso</t>
  </si>
  <si>
    <t>Finansinio turto vertės sumažėjimas/(atstatymas)</t>
  </si>
  <si>
    <t xml:space="preserve">Kiti nepiniginiai koregavimai </t>
  </si>
  <si>
    <t>Išmokėti dividendai</t>
  </si>
  <si>
    <t>Nekontroliuojančiai daliai išmokėti dividendai</t>
  </si>
  <si>
    <t>Kiti finansinės veiklos pinigų srautų padidėjimai/(sumažėjimas)</t>
  </si>
  <si>
    <r>
      <rPr>
        <i/>
        <vertAlign val="superscript"/>
        <sz val="10"/>
        <color rgb="FF595959"/>
        <rFont val="Arial"/>
        <family val="2"/>
        <charset val="186"/>
      </rPr>
      <t>1</t>
    </r>
    <r>
      <rPr>
        <i/>
        <sz val="8"/>
        <color rgb="FF595959"/>
        <rFont val="Arial"/>
        <family val="2"/>
        <charset val="186"/>
      </rPr>
      <t xml:space="preserve"> Investicijos, dengiamos iš investicijų naudą gaunančių klientų, apima naujų klientų prijungimo ir galios didinimo darbus bei infrastruktūros įrangos perkėlimą.</t>
    </r>
  </si>
  <si>
    <r>
      <rPr>
        <i/>
        <vertAlign val="superscript"/>
        <sz val="8"/>
        <color rgb="FF595959"/>
        <rFont val="Arial"/>
        <family val="2"/>
        <charset val="186"/>
      </rPr>
      <t xml:space="preserve">2 </t>
    </r>
    <r>
      <rPr>
        <i/>
        <sz val="8"/>
        <color rgb="FF595959"/>
        <rFont val="Arial"/>
        <family val="2"/>
        <charset val="186"/>
      </rPr>
      <t>Į vienkartines 2023 m. 6 mėn finansinės veiklos korekcijas įtrauktas investicinių fondų tikrosios vertės padidėjimo (20,2 mln. Eur) eliminavimas.</t>
    </r>
  </si>
  <si>
    <r>
      <rPr>
        <i/>
        <vertAlign val="superscript"/>
        <sz val="10"/>
        <color rgb="FF595959"/>
        <rFont val="Arial"/>
        <family val="2"/>
        <charset val="186"/>
      </rPr>
      <t>2</t>
    </r>
    <r>
      <rPr>
        <i/>
        <sz val="8"/>
        <color rgb="FF595959"/>
        <rFont val="Arial"/>
        <family val="2"/>
        <charset val="186"/>
      </rPr>
      <t xml:space="preserve"> Faktiniai duomenys paimti iš Tinklų segmento Pelno (nuostolių) ataskaitos.</t>
    </r>
  </si>
  <si>
    <r>
      <rPr>
        <i/>
        <vertAlign val="superscript"/>
        <sz val="10"/>
        <color rgb="FF595959"/>
        <rFont val="Arial"/>
        <family val="2"/>
        <charset val="186"/>
      </rPr>
      <t>1</t>
    </r>
    <r>
      <rPr>
        <i/>
        <sz val="8"/>
        <color rgb="FF595959"/>
        <rFont val="Arial"/>
        <family val="2"/>
        <charset val="186"/>
      </rPr>
      <t xml:space="preserve"> Duomenys patvirtinti ir viešinami reguliuotojo (VERT). </t>
    </r>
  </si>
  <si>
    <t>Koreguoto EBITDA reguliuojamos veiklos dalis, 6 mėn.</t>
  </si>
  <si>
    <r>
      <t>Grynojo pelno koregavimai</t>
    </r>
    <r>
      <rPr>
        <sz val="10"/>
        <color rgb="FF172E62"/>
        <rFont val="Arial"/>
        <family val="2"/>
        <charset val="186"/>
      </rPr>
      <t>, mln. Eur</t>
    </r>
  </si>
  <si>
    <t>2023 m. 
birželio 30 d.</t>
  </si>
  <si>
    <r>
      <t>Investicijos dengiamos klientų</t>
    </r>
    <r>
      <rPr>
        <vertAlign val="superscript"/>
        <sz val="10"/>
        <color rgb="FF595959"/>
        <rFont val="Arial"/>
        <family val="2"/>
        <charset val="186"/>
      </rPr>
      <t>1</t>
    </r>
  </si>
  <si>
    <t>Viso Investicijų</t>
  </si>
  <si>
    <r>
      <t xml:space="preserve">Investicijos </t>
    </r>
    <r>
      <rPr>
        <i/>
        <sz val="10"/>
        <color theme="0" tint="-0.34998626667073579"/>
        <rFont val="Arial"/>
        <family val="2"/>
        <charset val="186"/>
      </rPr>
      <t>AVR</t>
    </r>
  </si>
  <si>
    <r>
      <rPr>
        <i/>
        <vertAlign val="superscript"/>
        <sz val="10"/>
        <color rgb="FF595959"/>
        <rFont val="Arial"/>
        <family val="2"/>
        <charset val="186"/>
      </rPr>
      <t>1</t>
    </r>
    <r>
      <rPr>
        <i/>
        <sz val="8"/>
        <color rgb="FF595959"/>
        <rFont val="Arial"/>
        <family val="2"/>
        <charset val="186"/>
      </rPr>
      <t xml:space="preserve">  Eliminuojamas skirtumas tarp faktinio ataskaitinio laikotarpio pelno bei reguliuotojo leidžiamo uždirbti pelno.</t>
    </r>
  </si>
  <si>
    <r>
      <t>Laikinieji reguliaciniai skirtumai</t>
    </r>
    <r>
      <rPr>
        <b/>
        <vertAlign val="superscript"/>
        <sz val="10"/>
        <color rgb="FF595959"/>
        <rFont val="Arial"/>
        <family val="2"/>
        <charset val="186"/>
      </rPr>
      <t>1</t>
    </r>
  </si>
  <si>
    <t>2024 m. ∆ 2023 m.</t>
  </si>
  <si>
    <r>
      <t xml:space="preserve">Koreguotas EBITDA </t>
    </r>
    <r>
      <rPr>
        <sz val="10"/>
        <color theme="0" tint="-0.34998626667073579"/>
        <rFont val="Arial"/>
        <family val="2"/>
        <charset val="186"/>
      </rPr>
      <t>AVR</t>
    </r>
    <r>
      <rPr>
        <sz val="10"/>
        <color rgb="FF595959"/>
        <rFont val="Arial"/>
        <family val="2"/>
        <charset val="186"/>
      </rPr>
      <t>    </t>
    </r>
  </si>
  <si>
    <r>
      <t xml:space="preserve">Koreguoto EBITDA marža </t>
    </r>
    <r>
      <rPr>
        <sz val="10"/>
        <color theme="0" tint="-0.34998626667073579"/>
        <rFont val="Arial"/>
        <family val="2"/>
        <charset val="186"/>
      </rPr>
      <t>AVR</t>
    </r>
  </si>
  <si>
    <r>
      <t>EBITDA marža</t>
    </r>
    <r>
      <rPr>
        <sz val="10"/>
        <color theme="0" tint="-0.34998626667073579"/>
        <rFont val="Arial"/>
        <family val="2"/>
        <charset val="186"/>
      </rPr>
      <t xml:space="preserve"> AVR</t>
    </r>
  </si>
  <si>
    <r>
      <t xml:space="preserve">EBIT marža </t>
    </r>
    <r>
      <rPr>
        <sz val="10"/>
        <color theme="0" tint="-0.34998626667073579"/>
        <rFont val="Arial"/>
        <family val="2"/>
        <charset val="186"/>
      </rPr>
      <t>AVR</t>
    </r>
  </si>
  <si>
    <r>
      <t xml:space="preserve">Grynojo pelno marža </t>
    </r>
    <r>
      <rPr>
        <sz val="10"/>
        <color theme="0" tint="-0.34998626667073579"/>
        <rFont val="Arial"/>
        <family val="2"/>
        <charset val="186"/>
      </rPr>
      <t>AVR</t>
    </r>
  </si>
  <si>
    <r>
      <t xml:space="preserve">Investicijos </t>
    </r>
    <r>
      <rPr>
        <sz val="10"/>
        <color theme="0" tint="-0.34998626667073579"/>
        <rFont val="Arial"/>
        <family val="2"/>
        <charset val="186"/>
      </rPr>
      <t>AVR</t>
    </r>
  </si>
  <si>
    <r>
      <t xml:space="preserve">FFO </t>
    </r>
    <r>
      <rPr>
        <sz val="10"/>
        <color theme="0" tint="-0.34998626667073579"/>
        <rFont val="Arial"/>
        <family val="2"/>
        <charset val="186"/>
      </rPr>
      <t>AVR</t>
    </r>
  </si>
  <si>
    <r>
      <t xml:space="preserve">FCF  </t>
    </r>
    <r>
      <rPr>
        <sz val="10"/>
        <color theme="0" tint="-0.34998626667073579"/>
        <rFont val="Arial"/>
        <family val="2"/>
        <charset val="186"/>
      </rPr>
      <t>AVR</t>
    </r>
  </si>
  <si>
    <r>
      <t xml:space="preserve">Koreguotas ROE (12 mėn.) </t>
    </r>
    <r>
      <rPr>
        <sz val="10"/>
        <color theme="0" tint="-0.34998626667073579"/>
        <rFont val="Arial"/>
        <family val="2"/>
        <charset val="186"/>
      </rPr>
      <t>AVR</t>
    </r>
  </si>
  <si>
    <r>
      <t xml:space="preserve">ROE (12 mėn.) </t>
    </r>
    <r>
      <rPr>
        <sz val="10"/>
        <color theme="0" tint="-0.34998626667073579"/>
        <rFont val="Arial"/>
        <family val="2"/>
        <charset val="186"/>
      </rPr>
      <t>AVR</t>
    </r>
  </si>
  <si>
    <r>
      <t xml:space="preserve">Koreguotas ROCE (12 mėn.) </t>
    </r>
    <r>
      <rPr>
        <sz val="10"/>
        <color theme="0" tint="-0.34998626667073579"/>
        <rFont val="Arial"/>
        <family val="2"/>
        <charset val="186"/>
      </rPr>
      <t>AVR</t>
    </r>
  </si>
  <si>
    <r>
      <t xml:space="preserve">ROCE (12 mėn.) </t>
    </r>
    <r>
      <rPr>
        <sz val="10"/>
        <color theme="0" tint="-0.34998626667073579"/>
        <rFont val="Arial"/>
        <family val="2"/>
        <charset val="186"/>
      </rPr>
      <t>AVR</t>
    </r>
  </si>
  <si>
    <r>
      <t xml:space="preserve">ROA (12 mėn.) </t>
    </r>
    <r>
      <rPr>
        <sz val="10"/>
        <color theme="0" tint="-0.34998626667073579"/>
        <rFont val="Arial"/>
        <family val="2"/>
        <charset val="186"/>
      </rPr>
      <t>AVR</t>
    </r>
  </si>
  <si>
    <r>
      <t xml:space="preserve">Pagrindinis pelnas, tenkantis vienai akcijai </t>
    </r>
    <r>
      <rPr>
        <sz val="10"/>
        <color theme="0" tint="-0.34998626667073579"/>
        <rFont val="Arial"/>
        <family val="2"/>
        <charset val="186"/>
      </rPr>
      <t>AVR</t>
    </r>
  </si>
  <si>
    <r>
      <t xml:space="preserve">Grynasis apyvartinis kapitalas </t>
    </r>
    <r>
      <rPr>
        <sz val="10"/>
        <color theme="0" tint="-0.34998626667073579"/>
        <rFont val="Arial"/>
        <family val="2"/>
        <charset val="186"/>
      </rPr>
      <t>AVR</t>
    </r>
  </si>
  <si>
    <r>
      <t xml:space="preserve">Grynasis apyvartinis kapitalas/Pajamos (12 mėn.) </t>
    </r>
    <r>
      <rPr>
        <sz val="10"/>
        <color theme="0" tint="-0.34998626667073579"/>
        <rFont val="Arial"/>
        <family val="2"/>
        <charset val="186"/>
      </rPr>
      <t>AVR</t>
    </r>
  </si>
  <si>
    <r>
      <t>Panaudotas kapitalas</t>
    </r>
    <r>
      <rPr>
        <sz val="10"/>
        <color theme="0" tint="-0.34998626667073579"/>
        <rFont val="Arial"/>
        <family val="2"/>
        <charset val="186"/>
      </rPr>
      <t xml:space="preserve"> AVR</t>
    </r>
  </si>
  <si>
    <r>
      <t xml:space="preserve">Nuosavo kapitalo lygis </t>
    </r>
    <r>
      <rPr>
        <sz val="10"/>
        <color theme="0" tint="-0.34998626667073579"/>
        <rFont val="Arial"/>
        <family val="2"/>
        <charset val="186"/>
      </rPr>
      <t>AVR</t>
    </r>
  </si>
  <si>
    <r>
      <t xml:space="preserve">Grynoji skola/EBITDA (12 mėn.) </t>
    </r>
    <r>
      <rPr>
        <sz val="10"/>
        <color theme="0" tint="-0.34998626667073579"/>
        <rFont val="Arial"/>
        <family val="2"/>
        <charset val="186"/>
      </rPr>
      <t>AVR</t>
    </r>
  </si>
  <si>
    <r>
      <t xml:space="preserve">Grynoji skola/Koreguotas EBITDA (12 mėn.) </t>
    </r>
    <r>
      <rPr>
        <sz val="10"/>
        <color theme="0" tint="-0.34998626667073579"/>
        <rFont val="Arial"/>
        <family val="2"/>
        <charset val="186"/>
      </rPr>
      <t>AVR</t>
    </r>
  </si>
  <si>
    <r>
      <t xml:space="preserve">Finansinės skolos/Nuosavas kapitalas </t>
    </r>
    <r>
      <rPr>
        <sz val="10"/>
        <color theme="0" tint="-0.34998626667073579"/>
        <rFont val="Arial"/>
        <family val="2"/>
        <charset val="186"/>
      </rPr>
      <t>AVR</t>
    </r>
  </si>
  <si>
    <r>
      <t xml:space="preserve">FFO (12 mėn.)/Grynoji skola </t>
    </r>
    <r>
      <rPr>
        <sz val="10"/>
        <color theme="0" tint="-0.34998626667073579"/>
        <rFont val="Arial"/>
        <family val="2"/>
        <charset val="186"/>
      </rPr>
      <t>AVR</t>
    </r>
  </si>
  <si>
    <r>
      <t xml:space="preserve">Bendrojo likvidumo koef. </t>
    </r>
    <r>
      <rPr>
        <sz val="10"/>
        <color theme="0" tint="-0.34998626667073579"/>
        <rFont val="Arial"/>
        <family val="2"/>
        <charset val="186"/>
      </rPr>
      <t>AVR</t>
    </r>
  </si>
  <si>
    <r>
      <t xml:space="preserve">Turto apyvartumas (12 mėn.) </t>
    </r>
    <r>
      <rPr>
        <sz val="10"/>
        <color theme="0" tint="-0.34998626667073579"/>
        <rFont val="Arial"/>
        <family val="2"/>
        <charset val="186"/>
      </rPr>
      <t>AVR</t>
    </r>
  </si>
  <si>
    <r>
      <t>Koreguoto EBITDA marža, </t>
    </r>
    <r>
      <rPr>
        <sz val="10"/>
        <color rgb="FFBCBCBC"/>
        <rFont val="Arial"/>
        <family val="2"/>
        <charset val="186"/>
      </rPr>
      <t>AVR</t>
    </r>
  </si>
  <si>
    <r>
      <rPr>
        <i/>
        <vertAlign val="superscript"/>
        <sz val="10"/>
        <color rgb="FF595959"/>
        <rFont val="Arial"/>
        <family val="2"/>
        <charset val="186"/>
      </rPr>
      <t>1</t>
    </r>
    <r>
      <rPr>
        <i/>
        <sz val="8"/>
        <color rgb="FF595959"/>
        <rFont val="Arial"/>
        <family val="2"/>
        <charset val="186"/>
      </rPr>
      <t xml:space="preserve"> Duomenys patvirtinti ir viešinami reguliuotojo (VERT).</t>
    </r>
  </si>
  <si>
    <t>Koreguoto EBITDA reguliuojamos veiklos dalis už 6 mėn.</t>
  </si>
  <si>
    <t>Viso</t>
  </si>
  <si>
    <t>(Investicijos į)/grąža iš investicinių fondų</t>
  </si>
  <si>
    <t>2030 m.</t>
  </si>
  <si>
    <t>2024
II ketv.</t>
  </si>
  <si>
    <t>Véjo gūsis (Liepynė) vėjo parkas</t>
  </si>
  <si>
    <t>Vėjo gūsis (Kreivėnai) vėjo parkas</t>
  </si>
  <si>
    <t>Vėjo gūsis (Tauragė) saulės parkas</t>
  </si>
  <si>
    <t>Véjo Vatas vėjo parkas</t>
  </si>
  <si>
    <t>Tuuleenergia vėjo parkas</t>
  </si>
  <si>
    <t>Eurakras vėjo parkas</t>
  </si>
  <si>
    <t>Pomerania vėjo parkas</t>
  </si>
  <si>
    <t>Mažeikiai vėjo parkas</t>
  </si>
  <si>
    <t>Silezija I vėjo parkas</t>
  </si>
  <si>
    <r>
      <t>Vėjo gūsis (Tauragė) saulės parkas</t>
    </r>
    <r>
      <rPr>
        <vertAlign val="superscript"/>
        <sz val="10"/>
        <color rgb="FF595959"/>
        <rFont val="Arial"/>
        <family val="2"/>
        <charset val="186"/>
      </rPr>
      <t>2</t>
    </r>
  </si>
  <si>
    <r>
      <t>Pomerania vėjo parkas</t>
    </r>
    <r>
      <rPr>
        <vertAlign val="superscript"/>
        <sz val="10"/>
        <color rgb="FF595959"/>
        <rFont val="Arial"/>
        <family val="2"/>
        <charset val="186"/>
      </rPr>
      <t>3</t>
    </r>
  </si>
  <si>
    <r>
      <t>Mažeikiai vėjo parkas</t>
    </r>
    <r>
      <rPr>
        <vertAlign val="superscript"/>
        <sz val="10"/>
        <color rgb="FF595959"/>
        <rFont val="Arial"/>
        <family val="2"/>
        <charset val="186"/>
      </rPr>
      <t>4</t>
    </r>
  </si>
  <si>
    <r>
      <t>Silezija I vėjo parkas</t>
    </r>
    <r>
      <rPr>
        <vertAlign val="superscript"/>
        <sz val="10"/>
        <color rgb="FF595959"/>
        <rFont val="Arial"/>
        <family val="2"/>
        <charset val="186"/>
      </rPr>
      <t>5</t>
    </r>
  </si>
  <si>
    <r>
      <rPr>
        <i/>
        <vertAlign val="superscript"/>
        <sz val="8"/>
        <color rgb="FF595959"/>
        <rFont val="Arial"/>
        <family val="2"/>
        <charset val="186"/>
      </rPr>
      <t xml:space="preserve">4 </t>
    </r>
    <r>
      <rPr>
        <i/>
        <sz val="8"/>
        <color rgb="FF595959"/>
        <rFont val="Arial"/>
        <family val="2"/>
        <charset val="186"/>
      </rPr>
      <t>Mažeikiai VP apkrovos koeficientas skaičiuotas laikotarpiui nuo komercinės veiklos pradžios (2023 m. rugpjūčio mėn.).</t>
    </r>
  </si>
  <si>
    <r>
      <rPr>
        <i/>
        <vertAlign val="superscript"/>
        <sz val="8"/>
        <color rgb="FF595959"/>
        <rFont val="Arial"/>
        <family val="2"/>
        <charset val="186"/>
      </rPr>
      <t xml:space="preserve">5 </t>
    </r>
    <r>
      <rPr>
        <i/>
        <sz val="8"/>
        <color rgb="FF595959"/>
        <rFont val="Arial"/>
        <family val="2"/>
        <charset val="186"/>
      </rPr>
      <t>Silezija I VP apkrovos koeficientas skaičiuotas laikotarpiui nuo komercinės veiklos pradžios (2024 m. kovo mėn.).</t>
    </r>
  </si>
  <si>
    <r>
      <rPr>
        <i/>
        <vertAlign val="superscript"/>
        <sz val="8"/>
        <color rgb="FF595959"/>
        <rFont val="Arial"/>
        <family val="2"/>
        <charset val="186"/>
      </rPr>
      <t xml:space="preserve">3 </t>
    </r>
    <r>
      <rPr>
        <i/>
        <sz val="8"/>
        <color rgb="FF595959"/>
        <rFont val="Arial"/>
        <family val="2"/>
        <charset val="186"/>
      </rPr>
      <t>Pomerania VP apkrovos koeficientas skaičiuotas laikotarpiui nuo komercinės veiklos pradžios (2021 m. gruodžio mėn.).</t>
    </r>
  </si>
  <si>
    <r>
      <rPr>
        <i/>
        <vertAlign val="superscript"/>
        <sz val="8"/>
        <color rgb="FF595959"/>
        <rFont val="Arial"/>
        <family val="2"/>
        <charset val="186"/>
      </rPr>
      <t>2</t>
    </r>
    <r>
      <rPr>
        <i/>
        <sz val="8"/>
        <color rgb="FF595959"/>
        <rFont val="Arial"/>
        <family val="2"/>
        <charset val="186"/>
      </rPr>
      <t xml:space="preserve"> Vėjo gūsis (Tauragė) saulės parkas komercinės veiklos pradžią pasiekė po ataskaitinio laikotarpio 2024 m. liepos mėnesį, todėl apkrovos koeficientas nėra skaičiuojamas, kol saulės parkas veikė testavimo režimo. Taip pat, Veiklos sąnaudos tūkst. Eur/MW neįtraukia Vėjo g9sis (Tauragė) saulės parko pajėgumų.</t>
    </r>
  </si>
  <si>
    <r>
      <rPr>
        <i/>
        <vertAlign val="superscript"/>
        <sz val="8"/>
        <color rgb="FF595959"/>
        <rFont val="Arial"/>
        <family val="2"/>
        <charset val="186"/>
      </rPr>
      <t>2</t>
    </r>
    <r>
      <rPr>
        <i/>
        <sz val="8"/>
        <color rgb="FF595959"/>
        <rFont val="Arial"/>
        <family val="2"/>
        <charset val="186"/>
      </rPr>
      <t>Bendras vėjo jėgainių apkrovos koeficientas skaičiuotas taikant svertinį vidurkį.</t>
    </r>
  </si>
  <si>
    <t>Veikiantys gamybos pajėgumai 2024 m. birželio 30 d.</t>
  </si>
  <si>
    <t>Veikiantys ir Užtikrinti gamybos pajėgumai 2024 m. birželio 30 d.</t>
  </si>
  <si>
    <t>2024 m.
II ketv.</t>
  </si>
  <si>
    <t xml:space="preserve">Statomi pajėgumai </t>
  </si>
  <si>
    <t>Žaliosios gamybos Portfelis</t>
  </si>
  <si>
    <r>
      <t xml:space="preserve">FCF  </t>
    </r>
    <r>
      <rPr>
        <sz val="10"/>
        <color theme="0" tint="-0.249977111117893"/>
        <rFont val="Arial"/>
        <family val="2"/>
        <charset val="186"/>
      </rPr>
      <t>AVR</t>
    </r>
  </si>
  <si>
    <r>
      <t xml:space="preserve">FFO </t>
    </r>
    <r>
      <rPr>
        <sz val="10"/>
        <color theme="0" tint="-0.249977111117893"/>
        <rFont val="Arial"/>
        <family val="2"/>
        <charset val="186"/>
      </rPr>
      <t>AVR</t>
    </r>
  </si>
  <si>
    <r>
      <t xml:space="preserve">Investicijos </t>
    </r>
    <r>
      <rPr>
        <sz val="10"/>
        <color theme="0" tint="-0.249977111117893"/>
        <rFont val="Arial"/>
        <family val="2"/>
        <charset val="186"/>
      </rPr>
      <t>AVR</t>
    </r>
  </si>
  <si>
    <r>
      <t xml:space="preserve">Koreguotas grynasis pelnas </t>
    </r>
    <r>
      <rPr>
        <sz val="10"/>
        <color theme="0" tint="-0.249977111117893"/>
        <rFont val="Arial"/>
        <family val="2"/>
        <charset val="186"/>
      </rPr>
      <t>AVR</t>
    </r>
  </si>
  <si>
    <r>
      <t xml:space="preserve">Koreguotas EBIT </t>
    </r>
    <r>
      <rPr>
        <sz val="10"/>
        <color theme="0" tint="-0.249977111117893"/>
        <rFont val="Arial"/>
        <family val="2"/>
        <charset val="186"/>
      </rPr>
      <t>AVR</t>
    </r>
  </si>
  <si>
    <r>
      <t xml:space="preserve">Veiklos pelnsa (EBIT) </t>
    </r>
    <r>
      <rPr>
        <sz val="10"/>
        <color theme="0" tint="-0.249977111117893"/>
        <rFont val="Arial"/>
        <family val="2"/>
        <charset val="186"/>
      </rPr>
      <t>AVR</t>
    </r>
  </si>
  <si>
    <r>
      <t xml:space="preserve">Koreguoto EBITDA marža </t>
    </r>
    <r>
      <rPr>
        <sz val="10"/>
        <color theme="0" tint="-0.249977111117893"/>
        <rFont val="Arial"/>
        <family val="2"/>
        <charset val="186"/>
      </rPr>
      <t>AVR</t>
    </r>
  </si>
  <si>
    <r>
      <t xml:space="preserve">Koreguotas EBITDA </t>
    </r>
    <r>
      <rPr>
        <sz val="10"/>
        <color theme="0" tint="-0.249977111117893"/>
        <rFont val="Arial"/>
        <family val="2"/>
        <charset val="186"/>
      </rPr>
      <t>AVR</t>
    </r>
  </si>
  <si>
    <r>
      <t xml:space="preserve">EBITDA </t>
    </r>
    <r>
      <rPr>
        <sz val="10"/>
        <color theme="0" tint="-0.249977111117893"/>
        <rFont val="Arial"/>
        <family val="2"/>
        <charset val="186"/>
      </rPr>
      <t>AVR</t>
    </r>
  </si>
  <si>
    <t xml:space="preserve">2024 m. 
II ketv. </t>
  </si>
  <si>
    <t xml:space="preserve">   Remonto ir techninės priežiūros sąnaudos</t>
  </si>
  <si>
    <t>0,2 p.p.</t>
  </si>
  <si>
    <t>5,0 p.p.</t>
  </si>
  <si>
    <t>33,5 %</t>
  </si>
  <si>
    <t>88,4 %</t>
  </si>
  <si>
    <t>3,3 p.p.</t>
  </si>
  <si>
    <t>(7,5 p.p)</t>
  </si>
  <si>
    <t>(6,5 p.p)</t>
  </si>
  <si>
    <t>3,8 p.p.</t>
  </si>
  <si>
    <t>0,0 p.p.</t>
  </si>
  <si>
    <t>0,94 p.p.</t>
  </si>
  <si>
    <t>0,92 p.p.</t>
  </si>
  <si>
    <t>1,04 p.p.</t>
  </si>
  <si>
    <t>(13,2 p.p.)</t>
  </si>
  <si>
    <t>20,0 p.p.</t>
  </si>
  <si>
    <t>4,0 p.p.</t>
  </si>
  <si>
    <t>(8,7 p.p.)</t>
  </si>
  <si>
    <t>27.0</t>
  </si>
  <si>
    <t>(0,7 p.p.)</t>
  </si>
  <si>
    <t>(0,9 p.p.)</t>
  </si>
  <si>
    <t>(1,4 p.p.)</t>
  </si>
  <si>
    <t>(0,5 p.p.)</t>
  </si>
  <si>
    <t>8,3 p.p.</t>
  </si>
  <si>
    <t>9,4 p.p.</t>
  </si>
  <si>
    <t>7,0 p.p.</t>
  </si>
  <si>
    <t>(1,9 p.p.)</t>
  </si>
  <si>
    <t>2,6 p.p.</t>
  </si>
  <si>
    <t>Sausumos vėjas</t>
  </si>
  <si>
    <t>Saulė</t>
  </si>
  <si>
    <t>Jūrinis vėjas</t>
  </si>
  <si>
    <t>Vanduo</t>
  </si>
  <si>
    <t xml:space="preserve">Biokuro / atliekų vertimo energija </t>
  </si>
  <si>
    <r>
      <t>67.0%</t>
    </r>
    <r>
      <rPr>
        <vertAlign val="superscript"/>
        <sz val="10"/>
        <color theme="9"/>
        <rFont val="Arial"/>
        <family val="2"/>
        <charset val="186"/>
      </rPr>
      <t>1</t>
    </r>
  </si>
  <si>
    <t>0,6 p.p.</t>
  </si>
  <si>
    <r>
      <rPr>
        <i/>
        <vertAlign val="superscript"/>
        <sz val="8"/>
        <color rgb="FF595959"/>
        <rFont val="Arial"/>
        <family val="2"/>
        <charset val="186"/>
      </rPr>
      <t>1</t>
    </r>
    <r>
      <rPr>
        <i/>
        <sz val="8"/>
        <color rgb="FF595959"/>
        <rFont val="Arial"/>
        <family val="2"/>
        <charset val="186"/>
      </rPr>
      <t xml:space="preserve"> 2024 m. birželio 30 d. viena paskola su kintama palūkanų norma (kurios likutinė suma - 97,2 mln. Eur) buvo įtraukta prie paskolų su pastovia palūkanų norma, nes dėl šios paskolos buvo sudarytas palūkanų normos apsikeitimo sandoris. </t>
    </r>
  </si>
  <si>
    <r>
      <t>Véjo gūsis</t>
    </r>
    <r>
      <rPr>
        <vertAlign val="superscript"/>
        <sz val="10"/>
        <color rgb="FF595959"/>
        <rFont val="Arial"/>
        <family val="2"/>
        <charset val="186"/>
      </rPr>
      <t>2</t>
    </r>
  </si>
  <si>
    <r>
      <rPr>
        <i/>
        <vertAlign val="superscript"/>
        <sz val="8"/>
        <color rgb="FF595959"/>
        <rFont val="Arial"/>
        <family val="2"/>
        <charset val="186"/>
      </rPr>
      <t xml:space="preserve">1 </t>
    </r>
    <r>
      <rPr>
        <i/>
        <sz val="8"/>
        <color rgb="FF595959"/>
        <rFont val="Arial"/>
        <family val="2"/>
        <charset val="186"/>
      </rPr>
      <t>Bendras vėjo jėgainių apkrovos koeficientas skaičiuotas taikant svertinį vidurkį. Mažeikių VP įtraukiamas į bendro apkrovos koeficiento skaičiavimą nuo 2023 m. spalio mėn., kai Mažeikių VP pradėjo veikti pilnu pajėgumu. Silezijos I VP įtraukiamas į bendro apkrovos koeficiento skaičiavimą nuo 2024 m. kovo mėn., kai parkas pasiekė komercinės veiklos pradžią. Vėjo gūsis (Tauragė) saulės parkas įtraukiamas į bendro apkrovos koeficiento skaičiavimą nuo 2024 m. liepos mėn., kai parkas pasiekė komercinės veiklos pradžią.</t>
    </r>
  </si>
  <si>
    <r>
      <rPr>
        <i/>
        <vertAlign val="superscript"/>
        <sz val="8"/>
        <color rgb="FF595959"/>
        <rFont val="Arial"/>
        <family val="2"/>
        <charset val="186"/>
      </rPr>
      <t>1</t>
    </r>
    <r>
      <rPr>
        <i/>
        <sz val="8"/>
        <color rgb="FF595959"/>
        <rFont val="Arial"/>
        <family val="2"/>
        <charset val="186"/>
      </rPr>
      <t xml:space="preserve"> Kauno KJ 2021 m. rezultatai buvo pakoreguoti (lyginant su Faktų lentele, pateikta kartu su 2021 m. Ignitis Grupės metiniu pranešimu) dėl audito atliktų korekcijų.</t>
    </r>
  </si>
  <si>
    <t>Vėjo gūsis (Kreivėnai)</t>
  </si>
  <si>
    <t>Vėjo gūsis (Liepynė)</t>
  </si>
  <si>
    <t>Kelmė VP I</t>
  </si>
  <si>
    <t>Kelmė VP II</t>
  </si>
  <si>
    <t>¹ Paskutinių trijų metų (arba nuo tada, kai VP pradeda veikti pilnu pajėgumu Pomerania VP, arba numatoma metinė elektros energijos gamyba jei vėjo parkas neveikia pilnu pajėgumu bent vienus metus (Mažeikių VP ir Silezijos I VP)) istorinis vidurkis veikiantiems vėjo parkams.</t>
  </si>
  <si>
    <r>
      <rPr>
        <i/>
        <vertAlign val="superscript"/>
        <sz val="8"/>
        <color rgb="FF595959"/>
        <rFont val="Arial"/>
        <family val="2"/>
        <charset val="186"/>
      </rPr>
      <t>3</t>
    </r>
    <r>
      <rPr>
        <i/>
        <sz val="8"/>
        <color rgb="FF595959"/>
        <rFont val="Arial"/>
        <family val="2"/>
        <charset val="186"/>
      </rPr>
      <t xml:space="preserve"> Paskutinių 12 mėn. vidurkis veikiantiems vėjo parkams bei ilgalaikė prognozė vystomiems arba trumpiau nei metus veikiantiems vėjo parkams</t>
    </r>
  </si>
  <si>
    <t>Faktų lentelė
2024 m. 6 mėn.</t>
  </si>
  <si>
    <t>6. Ketvirčių suvestinė</t>
  </si>
  <si>
    <t>7. Žalieji pajėgumai</t>
  </si>
  <si>
    <t>8. Tinklai</t>
  </si>
  <si>
    <t>9. Rezerviniai pajėgumai</t>
  </si>
  <si>
    <t>10. Sprendimai klientams</t>
  </si>
  <si>
    <t>11. Finansinės padėties ataskaita</t>
  </si>
  <si>
    <t>12. Pelno (nuostolių) ataskaita</t>
  </si>
  <si>
    <t>13. Pinigų srautų ataskaita</t>
  </si>
  <si>
    <t>14. Turto knyga:</t>
  </si>
  <si>
    <t>14.1 Vėjas ir saulė</t>
  </si>
  <si>
    <t>14.2 Hidro</t>
  </si>
  <si>
    <t>14.3 Atliekos ir Biokuras</t>
  </si>
  <si>
    <t>14.4 Apsidraudimo lygis</t>
  </si>
  <si>
    <t>14.5 Gamtinės dujos</t>
  </si>
  <si>
    <t>15. Istoriniai duomenys:</t>
  </si>
  <si>
    <t>15.1 Vėjo ir Saulės duomenys</t>
  </si>
  <si>
    <t>15.2 Hidro duomenys</t>
  </si>
  <si>
    <t>15.3 Atliekų ir Biokuro duomenys</t>
  </si>
  <si>
    <t>15.4 Gamtinių dujų duomenys</t>
  </si>
  <si>
    <t>16. Verslo aplinka</t>
  </si>
  <si>
    <t>17. Teisinė pastaba</t>
  </si>
  <si>
    <t>2. Suvedimai (tarpinio pranešimo puslapiai 70-71)</t>
  </si>
  <si>
    <t>5. II ketv. Rezultatai</t>
  </si>
  <si>
    <t>6. Ketvirčių suvestinė (tarpinio pranešimo puslapiai 41-42)</t>
  </si>
  <si>
    <t>5. II ketv. rezultatai (tarpinio pranešimo puslapiai 39-40)</t>
  </si>
  <si>
    <t>7. Žalieji pajėgumai (tarpinio pranešimo puslapiai 44-45)</t>
  </si>
  <si>
    <t>8. Tinklai (tarpinio pranešimo puslapiai 46-47)</t>
  </si>
  <si>
    <t>9. Rezerviniai pajėgumai (tarpinio pranešimo puslapiai 48-49)</t>
  </si>
  <si>
    <t>10. Sprendimai klientams (tarpinio pranešimo puslapiai 50-51)</t>
  </si>
  <si>
    <t>11. Finansinės padėties ataskaita (tarpinio pranešimo puslapis 66)</t>
  </si>
  <si>
    <t>12. Pelno (nuostolių) ataskaita (tarpinio pranešimo puslapis 64)</t>
  </si>
  <si>
    <t>13. Pinigų srautų ataskaita (tarpinio pranešimo puslapis 68)</t>
  </si>
  <si>
    <r>
      <t>14.4 Gamybos portfelio apsidraudimo lygis</t>
    </r>
    <r>
      <rPr>
        <b/>
        <vertAlign val="superscript"/>
        <sz val="10"/>
        <color rgb="FF595959"/>
        <rFont val="Arial"/>
        <family val="2"/>
        <charset val="186"/>
      </rPr>
      <t>1</t>
    </r>
  </si>
  <si>
    <t>15.1 Vėjo istoriniai duomenys</t>
  </si>
  <si>
    <t>15.2 Vandens istoriniai duomenys</t>
  </si>
  <si>
    <t>15.3 Atliekų ir Biokuro istoriniai duomenys</t>
  </si>
  <si>
    <t>15.4 Gamtinių dujų istoriniai duomenys</t>
  </si>
  <si>
    <t>17. Pastaba</t>
  </si>
  <si>
    <t xml:space="preserve">Finansinio priemonių tikrosios vertės pasikeitimas </t>
  </si>
  <si>
    <t>Atsargų nukainojimas iki grynosios realizavimo vertės/(nukainojimo atstatymas)</t>
  </si>
  <si>
    <t>Pinigai ir pinigų ekvivalentai  laikotarpio pabaigoje</t>
  </si>
  <si>
    <t>25.4</t>
  </si>
  <si>
    <t>Eur</t>
  </si>
  <si>
    <t>A</t>
  </si>
  <si>
    <r>
      <t>Veiklos sąnaudos tūkst. Eur/MW</t>
    </r>
    <r>
      <rPr>
        <b/>
        <vertAlign val="superscript"/>
        <sz val="10"/>
        <color theme="0"/>
        <rFont val="Arial"/>
        <family val="2"/>
        <charset val="186"/>
      </rPr>
      <t>3</t>
    </r>
  </si>
  <si>
    <r>
      <t>Įplaukos iš ilgalaikio materialiojo ir nematerialiojo turto perleidimo</t>
    </r>
    <r>
      <rPr>
        <vertAlign val="superscript"/>
        <sz val="10"/>
        <color rgb="FF595959"/>
        <rFont val="Arial"/>
        <family val="2"/>
        <charset val="186"/>
      </rPr>
      <t>1</t>
    </r>
  </si>
  <si>
    <t>Ilgalaikės paskokolos, įskaitant igalaikių paskolų einamųjų metų dalį</t>
  </si>
  <si>
    <t>2024 m. 
6 mėn.</t>
  </si>
  <si>
    <t>2023 m. 
6 mėn.</t>
  </si>
  <si>
    <t>2024 m. 
6 mėn.,%</t>
  </si>
  <si>
    <t>2023 m. 
6 mėn.,%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</si>
</sst>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0.00\ _€_-;\-* #,##0.00\ _€_-;_-* &quot;-&quot;??\ _€_-;_-@_-"/>
    <numFmt numFmtId="165" formatCode="0.0"/>
    <numFmt numFmtId="166" formatCode="#,##0;\(#,##0\)"/>
    <numFmt numFmtId="167" formatCode="#,##0;\(#,##0.\)"/>
    <numFmt numFmtId="168" formatCode="#,##0.0"/>
    <numFmt numFmtId="169" formatCode="0.0%"/>
    <numFmt numFmtId="170" formatCode="#,##0.0;\(#,##0.0\);\-"/>
    <numFmt numFmtId="171" formatCode="#,##0.0%;\(#,##0.0%\);\-\%;@"/>
    <numFmt numFmtId="172" formatCode="#,##0.00;\(#,##0.00\);\-"/>
    <numFmt numFmtId="173" formatCode="#,##0.00;\(#,##0.00\)"/>
    <numFmt numFmtId="174" formatCode="#,##0;\(#,##0\);\-"/>
    <numFmt numFmtId="175" formatCode="_-* #,##0_-;\-* #,##0_-;_-* &quot;-&quot;??_-;_-@_-"/>
    <numFmt numFmtId="176" formatCode="#,##0.0;\(#,##0.0\)"/>
    <numFmt numFmtId="177" formatCode="_-* #,##0.0_-;\-* #,##0.0_-;_-* &quot;-&quot;??_-;_-@_-"/>
    <numFmt numFmtId="178" formatCode="_-* #,##0.0\ _€_-;\-* #,##0.0\ _€_-;_-* &quot;-&quot;?\ _€_-;_-@_-"/>
    <numFmt numFmtId="179" formatCode="_-* #,##0.0_-;\-* #,##0.0_-;_-* &quot;-&quot;_-;_-@_-"/>
    <numFmt numFmtId="180" formatCode="#,##0.0%;\(#,##0.0%\)"/>
    <numFmt numFmtId="181" formatCode="#,##0.000;\(#,##0.000\)"/>
    <numFmt numFmtId="182" formatCode="_-* #,##0.000_-;\-* #,##0.000_-;_-* &quot;-&quot;??_-;_-@_-"/>
    <numFmt numFmtId="183" formatCode="#,##0.0&quot; pp&quot;;\(#,##0.0\)&quot; pp&quot;;\-"/>
    <numFmt numFmtId="184" formatCode="#,##0.0%;\(#,##0.0%\);\-\ \%;@"/>
    <numFmt numFmtId="185" formatCode="0.000"/>
    <numFmt numFmtId="186" formatCode="#\ ##0;\-#\ ##0;\-"/>
    <numFmt numFmtId="187" formatCode="#\ ###.0;\-#\ ###.0;\-"/>
    <numFmt numFmtId="188" formatCode="#,##0.0&quot; pp&quot;;\(#,##0.0&quot; pp&quot;\);\-"/>
    <numFmt numFmtId="189" formatCode="###,0\,00;\(###,0\,00\);\-"/>
  </numFmts>
  <fonts count="101">
    <font>
      <sz val="11"/>
      <color theme="1"/>
      <name val="Calibri"/>
      <family val="2"/>
      <charset val="186"/>
      <scheme val="minor"/>
    </font>
    <font>
      <sz val="10"/>
      <color theme="1"/>
      <name val="Arial"/>
      <family val="2"/>
      <charset val="186"/>
    </font>
    <font>
      <sz val="10"/>
      <color theme="1"/>
      <name val="Arial"/>
      <family val="2"/>
      <charset val="186"/>
    </font>
    <font>
      <sz val="11"/>
      <color theme="1"/>
      <name val="Calibri"/>
      <family val="2"/>
      <charset val="186"/>
      <scheme val="minor"/>
    </font>
    <font>
      <sz val="11"/>
      <name val="Calibri"/>
      <family val="2"/>
      <charset val="186"/>
      <scheme val="minor"/>
    </font>
    <font>
      <sz val="18"/>
      <name val="Arial"/>
      <family val="2"/>
      <charset val="186"/>
    </font>
    <font>
      <u/>
      <sz val="11"/>
      <color theme="10"/>
      <name val="Calibri"/>
      <family val="2"/>
      <charset val="186"/>
      <scheme val="minor"/>
    </font>
    <font>
      <sz val="11"/>
      <color theme="1"/>
      <name val="Arial"/>
      <family val="2"/>
      <charset val="186"/>
    </font>
    <font>
      <sz val="12"/>
      <color theme="1"/>
      <name val="Arial"/>
      <family val="2"/>
      <charset val="186"/>
    </font>
    <font>
      <b/>
      <sz val="12"/>
      <color theme="1"/>
      <name val="Arial"/>
      <family val="2"/>
      <charset val="186"/>
    </font>
    <font>
      <i/>
      <sz val="12"/>
      <color theme="1"/>
      <name val="Arial"/>
      <family val="2"/>
      <charset val="186"/>
    </font>
    <font>
      <sz val="10"/>
      <color rgb="FF595959"/>
      <name val="Arial"/>
      <family val="2"/>
      <charset val="186"/>
    </font>
    <font>
      <sz val="10"/>
      <color theme="0" tint="-0.34998626667073579"/>
      <name val="Arial"/>
      <family val="2"/>
      <charset val="186"/>
    </font>
    <font>
      <b/>
      <sz val="10"/>
      <color rgb="FFFFFFFF"/>
      <name val="Arial"/>
      <family val="2"/>
      <charset val="186"/>
    </font>
    <font>
      <b/>
      <sz val="10"/>
      <color rgb="FF595959"/>
      <name val="Arial"/>
      <family val="2"/>
      <charset val="186"/>
    </font>
    <font>
      <i/>
      <sz val="10"/>
      <color rgb="FF595959"/>
      <name val="Arial"/>
      <family val="2"/>
      <charset val="186"/>
    </font>
    <font>
      <b/>
      <i/>
      <sz val="10"/>
      <color rgb="FF595959"/>
      <name val="Arial"/>
      <family val="2"/>
      <charset val="186"/>
    </font>
    <font>
      <sz val="11"/>
      <color theme="1"/>
      <name val="Calibri"/>
      <family val="2"/>
      <scheme val="minor"/>
    </font>
    <font>
      <u/>
      <sz val="11"/>
      <color theme="10"/>
      <name val="Calibri"/>
      <family val="2"/>
      <scheme val="minor"/>
    </font>
    <font>
      <sz val="10"/>
      <name val="Arial"/>
      <family val="2"/>
    </font>
    <font>
      <sz val="11"/>
      <color theme="1"/>
      <name val="Tahoma"/>
      <family val="2"/>
    </font>
    <font>
      <sz val="11"/>
      <color indexed="8"/>
      <name val="Calibri"/>
      <family val="2"/>
    </font>
    <font>
      <b/>
      <sz val="10"/>
      <name val="Arial"/>
      <family val="2"/>
      <charset val="186"/>
    </font>
    <font>
      <sz val="10"/>
      <name val="Arial"/>
      <family val="2"/>
      <charset val="186"/>
    </font>
    <font>
      <sz val="8"/>
      <name val="Felbridge DONG Energy Light"/>
      <family val="1"/>
    </font>
    <font>
      <sz val="10"/>
      <color theme="1"/>
      <name val="Calibri"/>
      <family val="2"/>
      <charset val="186"/>
      <scheme val="minor"/>
    </font>
    <font>
      <sz val="10"/>
      <color theme="1"/>
      <name val="Arial"/>
      <family val="2"/>
      <charset val="186"/>
    </font>
    <font>
      <i/>
      <sz val="10"/>
      <color theme="1"/>
      <name val="Arial"/>
      <family val="2"/>
      <charset val="186"/>
    </font>
    <font>
      <b/>
      <i/>
      <sz val="10"/>
      <color rgb="FFFFFFFF"/>
      <name val="Arial"/>
      <family val="2"/>
      <charset val="186"/>
    </font>
    <font>
      <b/>
      <i/>
      <sz val="10"/>
      <color rgb="FF00D3B7"/>
      <name val="Arial"/>
      <family val="2"/>
      <charset val="186"/>
    </font>
    <font>
      <sz val="10"/>
      <name val="Calibri"/>
      <family val="2"/>
      <charset val="186"/>
      <scheme val="minor"/>
    </font>
    <font>
      <b/>
      <sz val="10"/>
      <color theme="1"/>
      <name val="Arial"/>
      <family val="2"/>
      <charset val="186"/>
    </font>
    <font>
      <i/>
      <sz val="10"/>
      <name val="Arial"/>
      <family val="2"/>
      <charset val="186"/>
    </font>
    <font>
      <sz val="10"/>
      <color theme="9"/>
      <name val="Arial"/>
      <family val="2"/>
      <charset val="186"/>
    </font>
    <font>
      <b/>
      <sz val="10"/>
      <color theme="1"/>
      <name val="Calibri"/>
      <family val="2"/>
      <charset val="186"/>
      <scheme val="minor"/>
    </font>
    <font>
      <sz val="10"/>
      <color rgb="FFBCBCBC"/>
      <name val="Arial"/>
      <family val="2"/>
      <charset val="186"/>
    </font>
    <font>
      <i/>
      <sz val="10"/>
      <color theme="1"/>
      <name val="Calibri"/>
      <family val="2"/>
      <charset val="186"/>
      <scheme val="minor"/>
    </font>
    <font>
      <b/>
      <sz val="10"/>
      <color theme="9"/>
      <name val="Arial"/>
      <family val="2"/>
      <charset val="186"/>
    </font>
    <font>
      <i/>
      <sz val="10"/>
      <color theme="9"/>
      <name val="Arial"/>
      <family val="2"/>
      <charset val="186"/>
    </font>
    <font>
      <sz val="14"/>
      <name val="Calibri"/>
      <family val="2"/>
      <charset val="186"/>
      <scheme val="minor"/>
    </font>
    <font>
      <sz val="14"/>
      <color theme="1"/>
      <name val="Arial"/>
      <family val="2"/>
      <charset val="186"/>
    </font>
    <font>
      <i/>
      <sz val="8"/>
      <color rgb="FF595959"/>
      <name val="Arial"/>
      <family val="2"/>
      <charset val="186"/>
    </font>
    <font>
      <sz val="14"/>
      <color rgb="FF595959"/>
      <name val="Arial"/>
      <family val="2"/>
      <charset val="186"/>
    </font>
    <font>
      <b/>
      <sz val="14"/>
      <color rgb="FF595959"/>
      <name val="Arial"/>
      <family val="2"/>
      <charset val="186"/>
    </font>
    <font>
      <u/>
      <sz val="14"/>
      <color rgb="FF595959"/>
      <name val="Arial"/>
      <family val="2"/>
      <charset val="186"/>
    </font>
    <font>
      <i/>
      <sz val="14"/>
      <color rgb="FF595959"/>
      <name val="Arial"/>
      <family val="2"/>
      <charset val="186"/>
    </font>
    <font>
      <i/>
      <sz val="12"/>
      <color rgb="FF595959"/>
      <name val="Arial"/>
      <family val="2"/>
      <charset val="186"/>
    </font>
    <font>
      <b/>
      <sz val="10"/>
      <color theme="7"/>
      <name val="Arial"/>
      <family val="2"/>
      <charset val="186"/>
    </font>
    <font>
      <b/>
      <i/>
      <sz val="10"/>
      <color theme="9"/>
      <name val="Arial"/>
      <family val="2"/>
      <charset val="186"/>
    </font>
    <font>
      <b/>
      <sz val="10"/>
      <color rgb="FF3B4956"/>
      <name val="Arial"/>
      <family val="2"/>
      <charset val="186"/>
    </font>
    <font>
      <sz val="10"/>
      <color rgb="FF12496F"/>
      <name val="Arial"/>
      <family val="2"/>
      <charset val="186"/>
    </font>
    <font>
      <sz val="10"/>
      <color rgb="FF3B4956"/>
      <name val="Arial"/>
      <family val="2"/>
      <charset val="186"/>
    </font>
    <font>
      <sz val="10"/>
      <color rgb="FFFF0000"/>
      <name val="Arial"/>
      <family val="2"/>
      <charset val="186"/>
    </font>
    <font>
      <b/>
      <sz val="10"/>
      <color rgb="FF12496F"/>
      <name val="Arial"/>
      <family val="2"/>
      <charset val="186"/>
    </font>
    <font>
      <sz val="8"/>
      <color rgb="FF595959"/>
      <name val="Arial"/>
      <family val="2"/>
      <charset val="186"/>
    </font>
    <font>
      <sz val="10"/>
      <color theme="3"/>
      <name val="Arial"/>
      <family val="2"/>
      <charset val="186"/>
    </font>
    <font>
      <sz val="7"/>
      <color rgb="FF12496F"/>
      <name val="Arial"/>
      <family val="2"/>
      <charset val="186"/>
    </font>
    <font>
      <sz val="8"/>
      <color theme="3"/>
      <name val="Arial"/>
      <family val="2"/>
      <charset val="186"/>
    </font>
    <font>
      <sz val="8"/>
      <color rgb="FF3B4956"/>
      <name val="Arial"/>
      <family val="2"/>
      <charset val="186"/>
    </font>
    <font>
      <sz val="8"/>
      <color rgb="FF12496F"/>
      <name val="Arial"/>
      <family val="2"/>
      <charset val="186"/>
    </font>
    <font>
      <u/>
      <sz val="11"/>
      <color theme="10"/>
      <name val="Arial"/>
      <family val="2"/>
      <charset val="186"/>
    </font>
    <font>
      <i/>
      <sz val="8"/>
      <color theme="9"/>
      <name val="Arial"/>
      <family val="2"/>
      <charset val="186"/>
    </font>
    <font>
      <sz val="10"/>
      <color theme="1"/>
      <name val="Arial"/>
      <family val="2"/>
      <charset val="186"/>
    </font>
    <font>
      <sz val="10"/>
      <color theme="2" tint="-0.34998626667073579"/>
      <name val="Arial"/>
      <family val="2"/>
      <charset val="186"/>
    </font>
    <font>
      <vertAlign val="superscript"/>
      <sz val="10"/>
      <color rgb="FF595959"/>
      <name val="Arial"/>
      <family val="2"/>
      <charset val="186"/>
    </font>
    <font>
      <b/>
      <vertAlign val="superscript"/>
      <sz val="10"/>
      <color rgb="FF595959"/>
      <name val="Arial"/>
      <family val="2"/>
      <charset val="186"/>
    </font>
    <font>
      <i/>
      <vertAlign val="superscript"/>
      <sz val="8"/>
      <color rgb="FF595959"/>
      <name val="Arial"/>
      <family val="2"/>
      <charset val="186"/>
    </font>
    <font>
      <b/>
      <vertAlign val="superscript"/>
      <sz val="10"/>
      <color rgb="FFFFFFFF"/>
      <name val="Arial"/>
      <family val="2"/>
      <charset val="186"/>
    </font>
    <font>
      <sz val="10"/>
      <color theme="1"/>
      <name val="Arial"/>
      <family val="2"/>
      <charset val="186"/>
    </font>
    <font>
      <b/>
      <sz val="10"/>
      <color rgb="FFFF0000"/>
      <name val="Arial"/>
      <family val="2"/>
      <charset val="186"/>
    </font>
    <font>
      <i/>
      <sz val="10"/>
      <color theme="2" tint="-0.34998626667073579"/>
      <name val="Arial"/>
      <family val="2"/>
      <charset val="186"/>
    </font>
    <font>
      <i/>
      <sz val="10"/>
      <color theme="2" tint="-0.249977111117893"/>
      <name val="Arial"/>
      <family val="2"/>
      <charset val="186"/>
    </font>
    <font>
      <sz val="8"/>
      <name val="Calibri"/>
      <family val="2"/>
      <charset val="186"/>
      <scheme val="minor"/>
    </font>
    <font>
      <vertAlign val="superscript"/>
      <sz val="8"/>
      <color rgb="FF595959"/>
      <name val="Arial"/>
      <family val="2"/>
      <charset val="186"/>
    </font>
    <font>
      <i/>
      <vertAlign val="superscript"/>
      <sz val="10"/>
      <color rgb="FF595959"/>
      <name val="Arial"/>
      <family val="2"/>
      <charset val="186"/>
    </font>
    <font>
      <b/>
      <sz val="10"/>
      <color rgb="FF172E62"/>
      <name val="Arial"/>
      <family val="2"/>
      <charset val="186"/>
    </font>
    <font>
      <sz val="10"/>
      <color rgb="FF172E62"/>
      <name val="Arial"/>
      <family val="2"/>
      <charset val="186"/>
    </font>
    <font>
      <b/>
      <i/>
      <sz val="10"/>
      <color theme="3"/>
      <name val="Arial"/>
      <family val="2"/>
      <charset val="186"/>
    </font>
    <font>
      <sz val="10"/>
      <color theme="1"/>
      <name val="Arial"/>
      <family val="2"/>
      <charset val="186"/>
    </font>
    <font>
      <sz val="10"/>
      <color rgb="FF12496F"/>
      <name val="Arial"/>
      <family val="2"/>
      <charset val="186"/>
    </font>
    <font>
      <sz val="10"/>
      <color rgb="FFA6A6A6"/>
      <name val="Arial"/>
      <family val="2"/>
      <charset val="186"/>
    </font>
    <font>
      <b/>
      <sz val="10"/>
      <color theme="3"/>
      <name val="Arial"/>
      <family val="2"/>
      <charset val="186"/>
    </font>
    <font>
      <b/>
      <i/>
      <sz val="10"/>
      <color rgb="FF172E62"/>
      <name val="Arial"/>
      <family val="2"/>
      <charset val="186"/>
    </font>
    <font>
      <i/>
      <sz val="10"/>
      <color theme="9"/>
      <name val="Arial"/>
      <family val="2"/>
      <charset val="186"/>
    </font>
    <font>
      <sz val="10"/>
      <color rgb="FF595959"/>
      <name val="Arial"/>
      <family val="2"/>
      <charset val="186"/>
    </font>
    <font>
      <b/>
      <sz val="10"/>
      <color theme="9"/>
      <name val="Arial"/>
      <family val="2"/>
      <charset val="186"/>
    </font>
    <font>
      <b/>
      <i/>
      <sz val="10"/>
      <color theme="9"/>
      <name val="Arial"/>
      <family val="2"/>
      <charset val="186"/>
    </font>
    <font>
      <sz val="10"/>
      <color theme="9"/>
      <name val="Arial"/>
      <family val="2"/>
      <charset val="186"/>
    </font>
    <font>
      <b/>
      <sz val="10"/>
      <color rgb="FF595959"/>
      <name val="Arial"/>
      <family val="2"/>
      <charset val="186"/>
    </font>
    <font>
      <i/>
      <sz val="8"/>
      <color rgb="FF595959"/>
      <name val="Arial"/>
      <family val="2"/>
      <charset val="186"/>
    </font>
    <font>
      <b/>
      <sz val="10"/>
      <color rgb="FFFFFFFF"/>
      <name val="Arial"/>
      <family val="2"/>
      <charset val="186"/>
    </font>
    <font>
      <b/>
      <i/>
      <sz val="10"/>
      <color rgb="FFFFFFFF"/>
      <name val="Arial"/>
      <family val="2"/>
      <charset val="186"/>
    </font>
    <font>
      <i/>
      <sz val="10"/>
      <color rgb="FF595959"/>
      <name val="Arial"/>
      <family val="2"/>
      <charset val="186"/>
    </font>
    <font>
      <vertAlign val="superscript"/>
      <sz val="10"/>
      <color theme="9"/>
      <name val="Arial"/>
      <family val="2"/>
      <charset val="186"/>
    </font>
    <font>
      <i/>
      <sz val="10"/>
      <color theme="0" tint="-0.34998626667073579"/>
      <name val="Arial"/>
      <family val="2"/>
      <charset val="186"/>
    </font>
    <font>
      <b/>
      <sz val="10"/>
      <color rgb="FF928DF2"/>
      <name val="Arial"/>
      <family val="2"/>
      <charset val="186"/>
    </font>
    <font>
      <sz val="10"/>
      <color theme="0" tint="-0.249977111117893"/>
      <name val="Arial"/>
      <family val="2"/>
      <charset val="186"/>
    </font>
    <font>
      <b/>
      <i/>
      <sz val="10"/>
      <color theme="7"/>
      <name val="Arial"/>
      <family val="2"/>
      <charset val="186"/>
    </font>
    <font>
      <sz val="10"/>
      <color theme="1"/>
      <name val="Arial"/>
      <family val="2"/>
      <charset val="186"/>
    </font>
    <font>
      <b/>
      <sz val="10"/>
      <color theme="0"/>
      <name val="Arial"/>
      <family val="2"/>
      <charset val="186"/>
    </font>
    <font>
      <b/>
      <vertAlign val="superscript"/>
      <sz val="10"/>
      <color theme="0"/>
      <name val="Arial"/>
      <family val="2"/>
      <charset val="186"/>
    </font>
  </fonts>
  <fills count="1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4.9989318521683403E-2"/>
        <bgColor indexed="64"/>
      </patternFill>
    </fill>
    <fill>
      <patternFill patternType="solid">
        <fgColor rgb="FFF2F2F2"/>
        <bgColor indexed="64"/>
      </patternFill>
    </fill>
    <fill>
      <patternFill patternType="solid">
        <fgColor rgb="FFFFFFFF"/>
        <bgColor indexed="64"/>
      </patternFill>
    </fill>
    <fill>
      <patternFill patternType="solid">
        <fgColor theme="3"/>
        <bgColor indexed="64"/>
      </patternFill>
    </fill>
    <fill>
      <patternFill patternType="solid">
        <fgColor rgb="FF172E62"/>
        <bgColor indexed="64"/>
      </patternFill>
    </fill>
    <fill>
      <patternFill patternType="solid">
        <fgColor rgb="FFFFFFFF"/>
        <bgColor rgb="FF000000"/>
      </patternFill>
    </fill>
    <fill>
      <patternFill patternType="solid">
        <fgColor rgb="FF172E62"/>
        <bgColor rgb="FF000000"/>
      </patternFill>
    </fill>
    <fill>
      <patternFill patternType="solid">
        <fgColor theme="0" tint="-4.9989318521683403E-2"/>
        <bgColor indexed="64"/>
      </patternFill>
    </fill>
  </fills>
  <borders count="73">
    <border>
      <left/>
      <right/>
      <top/>
      <bottom/>
      <diagonal/>
    </border>
    <border>
      <left/>
      <right/>
      <top/>
      <bottom style="thin">
        <color rgb="FFB1B3B6"/>
      </bottom>
      <diagonal/>
    </border>
    <border>
      <left/>
      <right/>
      <top style="medium">
        <color indexed="64"/>
      </top>
      <bottom/>
      <diagonal/>
    </border>
    <border>
      <left/>
      <right/>
      <top/>
      <bottom style="medium">
        <color rgb="FF595959"/>
      </bottom>
      <diagonal/>
    </border>
    <border>
      <left/>
      <right/>
      <top/>
      <bottom style="thin">
        <color theme="2" tint="-0.24994659260841701"/>
      </bottom>
      <diagonal/>
    </border>
    <border>
      <left/>
      <right/>
      <top style="thin">
        <color theme="2" tint="-0.24994659260841701"/>
      </top>
      <bottom style="thin">
        <color theme="2" tint="-0.24994659260841701"/>
      </bottom>
      <diagonal/>
    </border>
    <border>
      <left/>
      <right/>
      <top/>
      <bottom style="thin">
        <color theme="2" tint="-0.14996795556505021"/>
      </bottom>
      <diagonal/>
    </border>
    <border>
      <left/>
      <right/>
      <top style="thin">
        <color theme="2" tint="-0.14996795556505021"/>
      </top>
      <bottom style="thin">
        <color theme="2" tint="-0.14996795556505021"/>
      </bottom>
      <diagonal/>
    </border>
    <border>
      <left/>
      <right/>
      <top style="thin">
        <color theme="2" tint="-0.14996795556505021"/>
      </top>
      <bottom/>
      <diagonal/>
    </border>
    <border>
      <left/>
      <right/>
      <top/>
      <bottom style="thin">
        <color theme="2" tint="-0.14999847407452621"/>
      </bottom>
      <diagonal/>
    </border>
    <border>
      <left/>
      <right/>
      <top style="thin">
        <color theme="2" tint="-0.14999847407452621"/>
      </top>
      <bottom style="thin">
        <color theme="2" tint="-0.14999847407452621"/>
      </bottom>
      <diagonal/>
    </border>
    <border>
      <left/>
      <right/>
      <top style="thin">
        <color theme="2" tint="-0.14999847407452621"/>
      </top>
      <bottom/>
      <diagonal/>
    </border>
    <border>
      <left/>
      <right/>
      <top style="thin">
        <color theme="2" tint="-0.14996795556505021"/>
      </top>
      <bottom style="thin">
        <color theme="2" tint="-0.14999847407452621"/>
      </bottom>
      <diagonal/>
    </border>
    <border>
      <left/>
      <right/>
      <top/>
      <bottom style="dashed">
        <color theme="0"/>
      </bottom>
      <diagonal/>
    </border>
    <border>
      <left style="dashed">
        <color theme="0"/>
      </left>
      <right/>
      <top/>
      <bottom style="dashed">
        <color theme="0"/>
      </bottom>
      <diagonal/>
    </border>
    <border>
      <left style="dashed">
        <color theme="0"/>
      </left>
      <right/>
      <top style="dashed">
        <color theme="0"/>
      </top>
      <bottom/>
      <diagonal/>
    </border>
    <border>
      <left/>
      <right/>
      <top style="dashed">
        <color theme="0"/>
      </top>
      <bottom/>
      <diagonal/>
    </border>
    <border>
      <left/>
      <right/>
      <top/>
      <bottom style="thin">
        <color theme="9" tint="0.79998168889431442"/>
      </bottom>
      <diagonal/>
    </border>
    <border>
      <left/>
      <right/>
      <top/>
      <bottom style="medium">
        <color theme="0"/>
      </bottom>
      <diagonal/>
    </border>
    <border>
      <left style="thin">
        <color theme="2" tint="-0.14999847407452621"/>
      </left>
      <right/>
      <top style="thin">
        <color theme="2" tint="-0.14999847407452621"/>
      </top>
      <bottom style="thin">
        <color theme="2" tint="-0.14999847407452621"/>
      </bottom>
      <diagonal/>
    </border>
    <border>
      <left style="thin">
        <color theme="2" tint="-0.14999847407452621"/>
      </left>
      <right/>
      <top/>
      <bottom style="thin">
        <color theme="2" tint="-0.14999847407452621"/>
      </bottom>
      <diagonal/>
    </border>
    <border>
      <left/>
      <right/>
      <top style="thin">
        <color theme="2" tint="-0.14996795556505021"/>
      </top>
      <bottom style="thin">
        <color rgb="FF172E62"/>
      </bottom>
      <diagonal/>
    </border>
    <border>
      <left/>
      <right/>
      <top style="thin">
        <color rgb="FF172E62"/>
      </top>
      <bottom style="thin">
        <color rgb="FF172E62"/>
      </bottom>
      <diagonal/>
    </border>
    <border>
      <left/>
      <right/>
      <top style="thin">
        <color rgb="FF172E62"/>
      </top>
      <bottom style="thin">
        <color theme="2" tint="-0.14996795556505021"/>
      </bottom>
      <diagonal/>
    </border>
    <border>
      <left/>
      <right/>
      <top style="thin">
        <color rgb="FF172E62"/>
      </top>
      <bottom/>
      <diagonal/>
    </border>
    <border>
      <left/>
      <right/>
      <top/>
      <bottom style="thin">
        <color rgb="FF172E62"/>
      </bottom>
      <diagonal/>
    </border>
    <border>
      <left/>
      <right/>
      <top style="thin">
        <color rgb="FF172E62"/>
      </top>
      <bottom style="thin">
        <color theme="2" tint="-0.14999847407452621"/>
      </bottom>
      <diagonal/>
    </border>
    <border>
      <left/>
      <right/>
      <top style="thin">
        <color theme="2" tint="-0.14999847407452621"/>
      </top>
      <bottom style="thin">
        <color rgb="FF172E62"/>
      </bottom>
      <diagonal/>
    </border>
    <border>
      <left style="thin">
        <color theme="7"/>
      </left>
      <right/>
      <top style="thin">
        <color rgb="FF172E62"/>
      </top>
      <bottom style="thin">
        <color rgb="FF172E62"/>
      </bottom>
      <diagonal/>
    </border>
    <border>
      <left style="thin">
        <color theme="7"/>
      </left>
      <right/>
      <top/>
      <bottom style="thin">
        <color rgb="FF172E62"/>
      </bottom>
      <diagonal/>
    </border>
    <border>
      <left style="thin">
        <color theme="0"/>
      </left>
      <right style="thin">
        <color theme="0"/>
      </right>
      <top style="thin">
        <color theme="0"/>
      </top>
      <bottom style="thin">
        <color theme="0"/>
      </bottom>
      <diagonal/>
    </border>
    <border>
      <left/>
      <right/>
      <top style="thin">
        <color theme="2" tint="-0.14996795556505021"/>
      </top>
      <bottom style="medium">
        <color theme="2" tint="-0.14999847407452621"/>
      </bottom>
      <diagonal/>
    </border>
    <border>
      <left style="medium">
        <color theme="2" tint="-0.14999847407452621"/>
      </left>
      <right/>
      <top style="medium">
        <color theme="2" tint="-0.14999847407452621"/>
      </top>
      <bottom style="medium">
        <color theme="2" tint="-0.14999847407452621"/>
      </bottom>
      <diagonal/>
    </border>
    <border>
      <left/>
      <right/>
      <top style="medium">
        <color theme="2" tint="-0.14999847407452621"/>
      </top>
      <bottom style="medium">
        <color theme="2" tint="-0.14999847407452621"/>
      </bottom>
      <diagonal/>
    </border>
    <border>
      <left style="thin">
        <color theme="2" tint="-0.14999847407452621"/>
      </left>
      <right/>
      <top style="thin">
        <color theme="2" tint="-0.14996795556505021"/>
      </top>
      <bottom style="thin">
        <color theme="2" tint="-0.14996795556505021"/>
      </bottom>
      <diagonal/>
    </border>
    <border>
      <left style="thin">
        <color theme="2" tint="-0.14999847407452621"/>
      </left>
      <right/>
      <top style="thin">
        <color theme="2" tint="-0.14996795556505021"/>
      </top>
      <bottom style="medium">
        <color theme="2" tint="-0.14999847407452621"/>
      </bottom>
      <diagonal/>
    </border>
    <border>
      <left/>
      <right/>
      <top style="thin">
        <color theme="2" tint="-0.14999847407452621"/>
      </top>
      <bottom style="medium">
        <color theme="2" tint="-0.14999847407452621"/>
      </bottom>
      <diagonal/>
    </border>
    <border>
      <left style="thin">
        <color theme="2" tint="-0.14999847407452621"/>
      </left>
      <right/>
      <top/>
      <bottom style="thin">
        <color theme="2" tint="-0.14996795556505021"/>
      </bottom>
      <diagonal/>
    </border>
    <border>
      <left/>
      <right/>
      <top style="thin">
        <color theme="2" tint="-0.14993743705557422"/>
      </top>
      <bottom style="thin">
        <color theme="2" tint="-0.14993743705557422"/>
      </bottom>
      <diagonal/>
    </border>
    <border>
      <left/>
      <right/>
      <top style="thin">
        <color theme="2" tint="-0.14993743705557422"/>
      </top>
      <bottom style="medium">
        <color theme="2" tint="-0.14999847407452621"/>
      </bottom>
      <diagonal/>
    </border>
    <border>
      <left/>
      <right/>
      <top/>
      <bottom style="thin">
        <color theme="2" tint="-0.14993743705557422"/>
      </bottom>
      <diagonal/>
    </border>
    <border>
      <left/>
      <right/>
      <top style="thin">
        <color theme="2" tint="-0.14996795556505021"/>
      </top>
      <bottom style="thin">
        <color theme="3"/>
      </bottom>
      <diagonal/>
    </border>
    <border>
      <left/>
      <right/>
      <top style="thin">
        <color theme="9" tint="0.79998168889431442"/>
      </top>
      <bottom style="thin">
        <color theme="9" tint="0.79998168889431442"/>
      </bottom>
      <diagonal/>
    </border>
    <border>
      <left/>
      <right style="thin">
        <color theme="0"/>
      </right>
      <top/>
      <bottom style="medium">
        <color rgb="FF595959"/>
      </bottom>
      <diagonal/>
    </border>
    <border>
      <left/>
      <right/>
      <top style="thin">
        <color indexed="64"/>
      </top>
      <bottom style="thin">
        <color rgb="FF172E62"/>
      </bottom>
      <diagonal/>
    </border>
    <border>
      <left/>
      <right/>
      <top style="thin">
        <color theme="2" tint="-0.24994659260841701"/>
      </top>
      <bottom style="thin">
        <color rgb="FF24345F"/>
      </bottom>
      <diagonal/>
    </border>
    <border>
      <left/>
      <right/>
      <top style="thin">
        <color indexed="64"/>
      </top>
      <bottom style="thin">
        <color theme="2" tint="-0.14999847407452621"/>
      </bottom>
      <diagonal/>
    </border>
    <border>
      <left/>
      <right/>
      <top style="thin">
        <color indexed="64"/>
      </top>
      <bottom style="thin">
        <color theme="2" tint="-0.14996795556505021"/>
      </bottom>
      <diagonal/>
    </border>
    <border>
      <left/>
      <right/>
      <top style="thin">
        <color theme="2" tint="-0.14996795556505021"/>
      </top>
      <bottom style="thin">
        <color theme="2" tint="-0.14993743705557422"/>
      </bottom>
      <diagonal/>
    </border>
    <border>
      <left/>
      <right/>
      <top style="thin">
        <color theme="2" tint="-0.14993743705557422"/>
      </top>
      <bottom style="thin">
        <color theme="2" tint="-0.14996795556505021"/>
      </bottom>
      <diagonal/>
    </border>
    <border>
      <left/>
      <right/>
      <top/>
      <bottom style="medium">
        <color auto="1"/>
      </bottom>
      <diagonal/>
    </border>
    <border>
      <left/>
      <right/>
      <top style="thin">
        <color auto="1"/>
      </top>
      <bottom style="thin">
        <color auto="1"/>
      </bottom>
      <diagonal/>
    </border>
    <border>
      <left/>
      <right/>
      <top style="thin">
        <color theme="9" tint="0.79998168889431442"/>
      </top>
      <bottom/>
      <diagonal/>
    </border>
    <border>
      <left style="thin">
        <color theme="0"/>
      </left>
      <right/>
      <top style="thin">
        <color theme="0"/>
      </top>
      <bottom/>
      <diagonal/>
    </border>
    <border>
      <left/>
      <right style="thin">
        <color theme="0"/>
      </right>
      <top style="thin">
        <color theme="0"/>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bottom style="medium">
        <color theme="2" tint="-0.14999847407452621"/>
      </bottom>
      <diagonal/>
    </border>
    <border>
      <left/>
      <right/>
      <top style="thin">
        <color theme="2" tint="-0.14999847407452621"/>
      </top>
      <bottom style="thin">
        <color theme="2" tint="-0.14996795556505021"/>
      </bottom>
      <diagonal/>
    </border>
    <border>
      <left/>
      <right/>
      <top style="thin">
        <color rgb="FF172E62"/>
      </top>
      <bottom style="thin">
        <color indexed="64"/>
      </bottom>
      <diagonal/>
    </border>
    <border>
      <left/>
      <right/>
      <top/>
      <bottom style="thin">
        <color indexed="64"/>
      </bottom>
      <diagonal/>
    </border>
    <border>
      <left/>
      <right style="thin">
        <color indexed="64"/>
      </right>
      <top style="thin">
        <color indexed="64"/>
      </top>
      <bottom style="thin">
        <color theme="2" tint="-0.14996795556505021"/>
      </bottom>
      <diagonal/>
    </border>
    <border>
      <left/>
      <right style="thin">
        <color indexed="64"/>
      </right>
      <top style="thin">
        <color theme="2" tint="-0.14996795556505021"/>
      </top>
      <bottom style="thin">
        <color theme="2" tint="-0.14996795556505021"/>
      </bottom>
      <diagonal/>
    </border>
    <border>
      <left/>
      <right style="thin">
        <color indexed="64"/>
      </right>
      <top style="thin">
        <color theme="2" tint="-0.14996795556505021"/>
      </top>
      <bottom/>
      <diagonal/>
    </border>
    <border>
      <left/>
      <right/>
      <top style="thin">
        <color theme="2" tint="-0.14999847407452621"/>
      </top>
      <bottom style="thin">
        <color indexed="64"/>
      </bottom>
      <diagonal/>
    </border>
    <border>
      <left/>
      <right/>
      <top style="thin">
        <color theme="2" tint="-0.14996795556505021"/>
      </top>
      <bottom style="thin">
        <color indexed="64"/>
      </bottom>
      <diagonal/>
    </border>
    <border>
      <left/>
      <right style="thin">
        <color indexed="64"/>
      </right>
      <top style="thin">
        <color theme="2" tint="-0.14996795556505021"/>
      </top>
      <bottom style="thin">
        <color indexed="64"/>
      </bottom>
      <diagonal/>
    </border>
    <border>
      <left/>
      <right/>
      <top style="thin">
        <color theme="2" tint="-0.24994659260841701"/>
      </top>
      <bottom style="thin">
        <color indexed="64"/>
      </bottom>
      <diagonal/>
    </border>
    <border>
      <left/>
      <right/>
      <top style="thin">
        <color theme="2" tint="-0.14999847407452621"/>
      </top>
      <bottom style="thin">
        <color theme="3"/>
      </bottom>
      <diagonal/>
    </border>
    <border>
      <left/>
      <right/>
      <top style="thin">
        <color indexed="64"/>
      </top>
      <bottom/>
      <diagonal/>
    </border>
    <border>
      <left/>
      <right style="thin">
        <color indexed="64"/>
      </right>
      <top/>
      <bottom style="thin">
        <color indexed="64"/>
      </bottom>
      <diagonal/>
    </border>
    <border>
      <left/>
      <right/>
      <top style="thin">
        <color theme="2" tint="-0.24994659260841701"/>
      </top>
      <bottom/>
      <diagonal/>
    </border>
  </borders>
  <cellStyleXfs count="23">
    <xf numFmtId="0" fontId="0" fillId="0" borderId="0"/>
    <xf numFmtId="9" fontId="3" fillId="0" borderId="0" applyFont="0" applyFill="0" applyBorder="0" applyAlignment="0" applyProtection="0"/>
    <xf numFmtId="0" fontId="6" fillId="0" borderId="0" applyNumberForma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8" fillId="0" borderId="0" applyNumberFormat="0" applyFill="0" applyBorder="0" applyAlignment="0" applyProtection="0"/>
    <xf numFmtId="43" fontId="17" fillId="0" borderId="0" applyFont="0" applyFill="0" applyBorder="0" applyAlignment="0" applyProtection="0"/>
    <xf numFmtId="0" fontId="19" fillId="0" borderId="0"/>
    <xf numFmtId="0" fontId="17" fillId="0" borderId="0"/>
    <xf numFmtId="43" fontId="19" fillId="0" borderId="0" applyFont="0" applyFill="0" applyBorder="0" applyAlignment="0" applyProtection="0"/>
    <xf numFmtId="43" fontId="21" fillId="0" borderId="0" applyFont="0" applyFill="0" applyBorder="0" applyAlignment="0" applyProtection="0"/>
    <xf numFmtId="0" fontId="19" fillId="0" borderId="0"/>
    <xf numFmtId="0" fontId="19" fillId="0" borderId="0"/>
    <xf numFmtId="43" fontId="3" fillId="0" borderId="0" applyFont="0" applyFill="0" applyBorder="0" applyAlignment="0" applyProtection="0"/>
    <xf numFmtId="166" fontId="24" fillId="0" borderId="1">
      <alignment horizontal="right" wrapText="1"/>
    </xf>
    <xf numFmtId="167" fontId="24" fillId="0" borderId="1">
      <alignment horizontal="left" wrapText="1"/>
    </xf>
    <xf numFmtId="43" fontId="3"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1165">
    <xf numFmtId="0" fontId="0" fillId="0" borderId="0" xfId="0"/>
    <xf numFmtId="0" fontId="4" fillId="2" borderId="0" xfId="0" applyFont="1" applyFill="1"/>
    <xf numFmtId="0" fontId="5" fillId="2" borderId="0" xfId="0" applyFont="1" applyFill="1"/>
    <xf numFmtId="0" fontId="0" fillId="2" borderId="0" xfId="0" applyFill="1"/>
    <xf numFmtId="0" fontId="7" fillId="2" borderId="0" xfId="0" applyFont="1" applyFill="1"/>
    <xf numFmtId="0" fontId="7" fillId="2" borderId="0" xfId="0" applyFont="1" applyFill="1" applyAlignment="1">
      <alignment horizontal="left" vertical="center"/>
    </xf>
    <xf numFmtId="0" fontId="8" fillId="2" borderId="0" xfId="0" applyFont="1" applyFill="1"/>
    <xf numFmtId="0" fontId="10" fillId="2" borderId="0" xfId="0" applyFont="1" applyFill="1" applyAlignment="1">
      <alignment vertical="center"/>
    </xf>
    <xf numFmtId="0" fontId="11" fillId="2" borderId="0" xfId="0" applyFont="1" applyFill="1" applyAlignment="1">
      <alignment horizontal="right" vertical="center"/>
    </xf>
    <xf numFmtId="0" fontId="25" fillId="0" borderId="0" xfId="0" applyFont="1"/>
    <xf numFmtId="0" fontId="26" fillId="2" borderId="0" xfId="0" applyFont="1" applyFill="1"/>
    <xf numFmtId="0" fontId="25" fillId="2" borderId="0" xfId="0" applyFont="1" applyFill="1"/>
    <xf numFmtId="0" fontId="29" fillId="2" borderId="0" xfId="0" applyFont="1" applyFill="1"/>
    <xf numFmtId="0" fontId="27" fillId="2" borderId="0" xfId="0" applyFont="1" applyFill="1" applyAlignment="1">
      <alignment vertical="center"/>
    </xf>
    <xf numFmtId="0" fontId="30" fillId="2" borderId="0" xfId="0" applyFont="1" applyFill="1"/>
    <xf numFmtId="0" fontId="31" fillId="2" borderId="0" xfId="0" applyFont="1" applyFill="1" applyAlignment="1">
      <alignment horizontal="left" vertical="center"/>
    </xf>
    <xf numFmtId="0" fontId="32" fillId="2" borderId="0" xfId="0" applyFont="1" applyFill="1" applyAlignment="1">
      <alignment vertical="center"/>
    </xf>
    <xf numFmtId="0" fontId="34" fillId="2" borderId="0" xfId="0" applyFont="1" applyFill="1"/>
    <xf numFmtId="0" fontId="36" fillId="2" borderId="0" xfId="0" applyFont="1" applyFill="1"/>
    <xf numFmtId="0" fontId="25" fillId="2" borderId="0" xfId="0" applyFont="1" applyFill="1" applyAlignment="1">
      <alignment horizontal="left"/>
    </xf>
    <xf numFmtId="0" fontId="25" fillId="2" borderId="0" xfId="0" applyFont="1" applyFill="1" applyAlignment="1">
      <alignment horizontal="center"/>
    </xf>
    <xf numFmtId="0" fontId="39" fillId="2" borderId="0" xfId="0" applyFont="1" applyFill="1"/>
    <xf numFmtId="0" fontId="8" fillId="2" borderId="0" xfId="0" applyFont="1" applyFill="1" applyAlignment="1">
      <alignment horizontal="left" vertical="center"/>
    </xf>
    <xf numFmtId="0" fontId="40" fillId="2" borderId="0" xfId="0" applyFont="1" applyFill="1"/>
    <xf numFmtId="0" fontId="31" fillId="2" borderId="0" xfId="0" applyFont="1" applyFill="1" applyAlignment="1">
      <alignment horizontal="left" vertical="center" wrapText="1"/>
    </xf>
    <xf numFmtId="0" fontId="25" fillId="2" borderId="0" xfId="0" applyFont="1" applyFill="1" applyAlignment="1">
      <alignment wrapText="1"/>
    </xf>
    <xf numFmtId="0" fontId="23" fillId="2" borderId="0" xfId="0" applyFont="1" applyFill="1"/>
    <xf numFmtId="0" fontId="31" fillId="2" borderId="0" xfId="0" applyFont="1" applyFill="1"/>
    <xf numFmtId="0" fontId="41" fillId="0" borderId="0" xfId="0" applyFont="1"/>
    <xf numFmtId="0" fontId="14" fillId="2" borderId="0" xfId="0" applyFont="1" applyFill="1" applyAlignment="1">
      <alignment horizontal="left" vertical="center" wrapText="1"/>
    </xf>
    <xf numFmtId="0" fontId="25" fillId="2" borderId="0" xfId="0" applyFont="1" applyFill="1" applyAlignment="1">
      <alignment horizontal="center" vertical="center"/>
    </xf>
    <xf numFmtId="0" fontId="31" fillId="2" borderId="0" xfId="0" applyFont="1" applyFill="1" applyAlignment="1">
      <alignment horizontal="center" vertical="center"/>
    </xf>
    <xf numFmtId="0" fontId="16" fillId="2" borderId="0" xfId="0" applyFont="1" applyFill="1" applyAlignment="1">
      <alignment wrapText="1"/>
    </xf>
    <xf numFmtId="0" fontId="9" fillId="2" borderId="0" xfId="0" applyFont="1" applyFill="1" applyAlignment="1">
      <alignment horizontal="left" vertical="center"/>
    </xf>
    <xf numFmtId="0" fontId="42" fillId="2" borderId="0" xfId="0" applyFont="1" applyFill="1"/>
    <xf numFmtId="0" fontId="43" fillId="2" borderId="0" xfId="0" applyFont="1" applyFill="1" applyAlignment="1">
      <alignment horizontal="left" vertical="center"/>
    </xf>
    <xf numFmtId="0" fontId="43" fillId="2" borderId="3" xfId="0" applyFont="1" applyFill="1" applyBorder="1" applyAlignment="1">
      <alignment horizontal="left" vertical="center"/>
    </xf>
    <xf numFmtId="0" fontId="8" fillId="2" borderId="3" xfId="0" applyFont="1" applyFill="1" applyBorder="1" applyAlignment="1">
      <alignment horizontal="left" vertical="center"/>
    </xf>
    <xf numFmtId="0" fontId="45" fillId="2" borderId="0" xfId="0" applyFont="1" applyFill="1" applyAlignment="1">
      <alignment horizontal="left" vertical="center"/>
    </xf>
    <xf numFmtId="0" fontId="42" fillId="2" borderId="0" xfId="0" applyFont="1" applyFill="1" applyAlignment="1">
      <alignment horizontal="left" vertical="center"/>
    </xf>
    <xf numFmtId="0" fontId="46" fillId="2" borderId="0" xfId="0" applyFont="1" applyFill="1" applyAlignment="1">
      <alignment vertical="center"/>
    </xf>
    <xf numFmtId="170" fontId="33" fillId="3" borderId="4" xfId="14" applyNumberFormat="1" applyFont="1" applyFill="1" applyBorder="1" applyAlignment="1">
      <alignment horizontal="right" vertical="center"/>
    </xf>
    <xf numFmtId="170" fontId="33" fillId="3" borderId="5" xfId="14" applyNumberFormat="1" applyFont="1" applyFill="1" applyBorder="1" applyAlignment="1">
      <alignment horizontal="right" vertical="center"/>
    </xf>
    <xf numFmtId="171" fontId="33" fillId="3" borderId="5" xfId="14" applyNumberFormat="1" applyFont="1" applyFill="1" applyBorder="1" applyAlignment="1">
      <alignment horizontal="right" vertical="center"/>
    </xf>
    <xf numFmtId="0" fontId="11" fillId="3" borderId="6" xfId="0" applyFont="1" applyFill="1" applyBorder="1" applyAlignment="1">
      <alignment horizontal="left" vertical="center" wrapText="1"/>
    </xf>
    <xf numFmtId="0" fontId="11" fillId="3" borderId="6" xfId="0" applyFont="1" applyFill="1" applyBorder="1" applyAlignment="1">
      <alignment horizontal="center" vertical="center"/>
    </xf>
    <xf numFmtId="170" fontId="33" fillId="4" borderId="6" xfId="14" applyNumberFormat="1" applyFont="1" applyFill="1" applyBorder="1" applyAlignment="1">
      <alignment horizontal="right" vertical="center"/>
    </xf>
    <xf numFmtId="170" fontId="33" fillId="3" borderId="6" xfId="14" applyNumberFormat="1" applyFont="1" applyFill="1" applyBorder="1" applyAlignment="1">
      <alignment horizontal="right" vertical="center"/>
    </xf>
    <xf numFmtId="0" fontId="11" fillId="3" borderId="7" xfId="0" applyFont="1" applyFill="1" applyBorder="1" applyAlignment="1">
      <alignment horizontal="left" vertical="center" wrapText="1"/>
    </xf>
    <xf numFmtId="170" fontId="33" fillId="4" borderId="7" xfId="14" applyNumberFormat="1" applyFont="1" applyFill="1" applyBorder="1" applyAlignment="1">
      <alignment horizontal="right" vertical="center"/>
    </xf>
    <xf numFmtId="0" fontId="11" fillId="3" borderId="7" xfId="0" applyFont="1" applyFill="1" applyBorder="1" applyAlignment="1">
      <alignment horizontal="right" vertical="center"/>
    </xf>
    <xf numFmtId="0" fontId="14" fillId="2" borderId="3" xfId="0" applyFont="1" applyFill="1" applyBorder="1" applyAlignment="1">
      <alignment horizontal="left" vertical="center"/>
    </xf>
    <xf numFmtId="0" fontId="15" fillId="2" borderId="0" xfId="0" applyFont="1" applyFill="1" applyAlignment="1">
      <alignment vertical="center" wrapText="1"/>
    </xf>
    <xf numFmtId="0" fontId="11" fillId="3" borderId="6" xfId="0" applyFont="1" applyFill="1" applyBorder="1" applyAlignment="1">
      <alignment horizontal="right" vertical="center"/>
    </xf>
    <xf numFmtId="170" fontId="38" fillId="3" borderId="6" xfId="14" applyNumberFormat="1" applyFont="1" applyFill="1" applyBorder="1" applyAlignment="1">
      <alignment horizontal="right" vertical="center"/>
    </xf>
    <xf numFmtId="171" fontId="38" fillId="3" borderId="6" xfId="14" applyNumberFormat="1" applyFont="1" applyFill="1" applyBorder="1" applyAlignment="1">
      <alignment horizontal="right" vertical="center"/>
    </xf>
    <xf numFmtId="170" fontId="38" fillId="3" borderId="7" xfId="14" applyNumberFormat="1" applyFont="1" applyFill="1" applyBorder="1" applyAlignment="1">
      <alignment horizontal="right" vertical="center"/>
    </xf>
    <xf numFmtId="171" fontId="38" fillId="3" borderId="7" xfId="14" applyNumberFormat="1" applyFont="1" applyFill="1" applyBorder="1" applyAlignment="1">
      <alignment horizontal="right" vertical="center"/>
    </xf>
    <xf numFmtId="0" fontId="14" fillId="3" borderId="6" xfId="0" applyFont="1" applyFill="1" applyBorder="1" applyAlignment="1">
      <alignment horizontal="right" vertical="center"/>
    </xf>
    <xf numFmtId="170" fontId="37" fillId="4" borderId="6" xfId="14" applyNumberFormat="1" applyFont="1" applyFill="1" applyBorder="1" applyAlignment="1">
      <alignment horizontal="right" vertical="center"/>
    </xf>
    <xf numFmtId="170" fontId="37" fillId="3" borderId="6" xfId="14" applyNumberFormat="1" applyFont="1" applyFill="1" applyBorder="1" applyAlignment="1">
      <alignment horizontal="right" vertical="center"/>
    </xf>
    <xf numFmtId="170" fontId="48" fillId="3" borderId="6" xfId="14" applyNumberFormat="1" applyFont="1" applyFill="1" applyBorder="1" applyAlignment="1">
      <alignment horizontal="right" vertical="center"/>
    </xf>
    <xf numFmtId="171" fontId="48" fillId="3" borderId="6" xfId="14" applyNumberFormat="1" applyFont="1" applyFill="1" applyBorder="1" applyAlignment="1">
      <alignment horizontal="right" vertical="center"/>
    </xf>
    <xf numFmtId="0" fontId="11" fillId="3" borderId="9" xfId="0" applyFont="1" applyFill="1" applyBorder="1" applyAlignment="1">
      <alignment horizontal="left" vertical="center" wrapText="1"/>
    </xf>
    <xf numFmtId="0" fontId="11" fillId="0" borderId="10" xfId="0" applyFont="1" applyBorder="1" applyAlignment="1">
      <alignment horizontal="left" vertical="center" wrapText="1" indent="1"/>
    </xf>
    <xf numFmtId="0" fontId="11" fillId="3" borderId="8" xfId="0" applyFont="1" applyFill="1" applyBorder="1" applyAlignment="1">
      <alignment horizontal="left" vertical="center" wrapText="1"/>
    </xf>
    <xf numFmtId="172" fontId="38" fillId="3" borderId="6" xfId="14" applyNumberFormat="1" applyFont="1" applyFill="1" applyBorder="1" applyAlignment="1">
      <alignment horizontal="right" vertical="center"/>
    </xf>
    <xf numFmtId="0" fontId="15" fillId="2" borderId="0" xfId="0" applyFont="1" applyFill="1" applyAlignment="1">
      <alignment vertical="center"/>
    </xf>
    <xf numFmtId="0" fontId="14" fillId="3" borderId="9" xfId="0" applyFont="1" applyFill="1" applyBorder="1" applyAlignment="1">
      <alignment horizontal="left" vertical="center" wrapText="1"/>
    </xf>
    <xf numFmtId="0" fontId="11" fillId="3" borderId="12" xfId="0" applyFont="1" applyFill="1" applyBorder="1" applyAlignment="1">
      <alignment horizontal="center" vertical="center"/>
    </xf>
    <xf numFmtId="0" fontId="11" fillId="2" borderId="10" xfId="0" applyFont="1" applyFill="1" applyBorder="1" applyAlignment="1">
      <alignment horizontal="left" vertical="center" wrapText="1" indent="2"/>
    </xf>
    <xf numFmtId="0" fontId="11" fillId="2" borderId="10" xfId="0" applyFont="1" applyFill="1" applyBorder="1" applyAlignment="1">
      <alignment horizontal="center" vertical="center"/>
    </xf>
    <xf numFmtId="169" fontId="33" fillId="4" borderId="6" xfId="1" applyNumberFormat="1" applyFont="1" applyFill="1" applyBorder="1" applyAlignment="1">
      <alignment horizontal="right" vertical="center"/>
    </xf>
    <xf numFmtId="169" fontId="33" fillId="3" borderId="6" xfId="1" applyNumberFormat="1" applyFont="1" applyFill="1" applyBorder="1" applyAlignment="1">
      <alignment horizontal="right" vertical="center"/>
    </xf>
    <xf numFmtId="169" fontId="38" fillId="3" borderId="6" xfId="1" applyNumberFormat="1" applyFont="1" applyFill="1" applyBorder="1" applyAlignment="1">
      <alignment horizontal="right" vertical="center"/>
    </xf>
    <xf numFmtId="0" fontId="11" fillId="2" borderId="0" xfId="0" applyFont="1" applyFill="1"/>
    <xf numFmtId="0" fontId="14" fillId="3" borderId="6" xfId="0" applyFont="1" applyFill="1" applyBorder="1" applyAlignment="1">
      <alignment horizontal="center" vertical="center"/>
    </xf>
    <xf numFmtId="3" fontId="33" fillId="4" borderId="12" xfId="14" applyNumberFormat="1" applyFont="1" applyFill="1" applyBorder="1" applyAlignment="1">
      <alignment horizontal="right" vertical="center"/>
    </xf>
    <xf numFmtId="0" fontId="11" fillId="2" borderId="8" xfId="0" applyFont="1" applyFill="1" applyBorder="1" applyAlignment="1">
      <alignment horizontal="center" vertical="center" wrapText="1"/>
    </xf>
    <xf numFmtId="0" fontId="11" fillId="2" borderId="8" xfId="0" applyFont="1" applyFill="1" applyBorder="1" applyAlignment="1">
      <alignment horizontal="right" vertical="center" wrapText="1"/>
    </xf>
    <xf numFmtId="0" fontId="15" fillId="2" borderId="8" xfId="0" applyFont="1" applyFill="1" applyBorder="1" applyAlignment="1">
      <alignment horizontal="right" vertical="center" wrapText="1"/>
    </xf>
    <xf numFmtId="0" fontId="11" fillId="2" borderId="7" xfId="0" applyFont="1" applyFill="1" applyBorder="1" applyAlignment="1">
      <alignment horizontal="left" vertical="center" wrapText="1" indent="3"/>
    </xf>
    <xf numFmtId="0" fontId="11" fillId="2" borderId="7" xfId="0" applyFont="1" applyFill="1" applyBorder="1" applyAlignment="1">
      <alignment horizontal="center" vertical="center" wrapText="1"/>
    </xf>
    <xf numFmtId="0" fontId="11" fillId="4" borderId="7" xfId="0" applyFont="1" applyFill="1" applyBorder="1" applyAlignment="1">
      <alignment horizontal="right" vertical="center" wrapText="1"/>
    </xf>
    <xf numFmtId="0" fontId="11" fillId="2" borderId="7" xfId="0" applyFont="1" applyFill="1" applyBorder="1" applyAlignment="1">
      <alignment horizontal="right" vertical="center" wrapText="1"/>
    </xf>
    <xf numFmtId="0" fontId="11" fillId="2" borderId="8" xfId="0" applyFont="1" applyFill="1" applyBorder="1" applyAlignment="1">
      <alignment horizontal="left" vertical="center" wrapText="1" indent="3"/>
    </xf>
    <xf numFmtId="0" fontId="11" fillId="2" borderId="6" xfId="0" applyFont="1" applyFill="1" applyBorder="1" applyAlignment="1">
      <alignment horizontal="left" vertical="center" wrapText="1" indent="3"/>
    </xf>
    <xf numFmtId="0" fontId="11" fillId="2" borderId="6" xfId="0" applyFont="1" applyFill="1" applyBorder="1" applyAlignment="1">
      <alignment horizontal="center" vertical="center" wrapText="1"/>
    </xf>
    <xf numFmtId="0" fontId="11" fillId="2" borderId="0" xfId="0" applyFont="1" applyFill="1" applyAlignment="1">
      <alignment horizontal="right" vertical="center" wrapText="1"/>
    </xf>
    <xf numFmtId="0" fontId="41" fillId="0" borderId="11" xfId="0" applyFont="1" applyBorder="1"/>
    <xf numFmtId="174" fontId="33" fillId="4" borderId="6" xfId="14" applyNumberFormat="1" applyFont="1" applyFill="1" applyBorder="1" applyAlignment="1">
      <alignment horizontal="right" vertical="center"/>
    </xf>
    <xf numFmtId="174" fontId="33" fillId="3" borderId="6" xfId="14" applyNumberFormat="1" applyFont="1" applyFill="1" applyBorder="1" applyAlignment="1">
      <alignment horizontal="right" vertical="center"/>
    </xf>
    <xf numFmtId="165" fontId="33" fillId="3" borderId="5" xfId="14" applyNumberFormat="1" applyFont="1" applyFill="1" applyBorder="1" applyAlignment="1">
      <alignment horizontal="right" vertical="center"/>
    </xf>
    <xf numFmtId="172" fontId="33" fillId="3" borderId="4" xfId="14" applyNumberFormat="1" applyFont="1" applyFill="1" applyBorder="1" applyAlignment="1">
      <alignment horizontal="right" vertical="center"/>
    </xf>
    <xf numFmtId="0" fontId="47" fillId="2" borderId="0" xfId="0" applyFont="1" applyFill="1" applyAlignment="1">
      <alignment wrapText="1"/>
    </xf>
    <xf numFmtId="0" fontId="14" fillId="2" borderId="7" xfId="0" applyFont="1" applyFill="1" applyBorder="1" applyAlignment="1">
      <alignment horizontal="center" vertical="center" wrapText="1"/>
    </xf>
    <xf numFmtId="174" fontId="37" fillId="4" borderId="6" xfId="14" applyNumberFormat="1" applyFont="1" applyFill="1" applyBorder="1" applyAlignment="1">
      <alignment horizontal="right" vertical="center"/>
    </xf>
    <xf numFmtId="174" fontId="37" fillId="3" borderId="6" xfId="14" applyNumberFormat="1" applyFont="1" applyFill="1" applyBorder="1" applyAlignment="1">
      <alignment horizontal="right" vertical="center"/>
    </xf>
    <xf numFmtId="172" fontId="37" fillId="4" borderId="6" xfId="14" applyNumberFormat="1" applyFont="1" applyFill="1" applyBorder="1" applyAlignment="1">
      <alignment horizontal="right" vertical="center"/>
    </xf>
    <xf numFmtId="172" fontId="37" fillId="3" borderId="6" xfId="14" applyNumberFormat="1" applyFont="1" applyFill="1" applyBorder="1" applyAlignment="1">
      <alignment horizontal="right" vertical="center"/>
    </xf>
    <xf numFmtId="0" fontId="20" fillId="2" borderId="0" xfId="3" applyFont="1" applyFill="1" applyAlignment="1">
      <alignment horizontal="center" vertical="justify" wrapText="1"/>
    </xf>
    <xf numFmtId="0" fontId="11" fillId="0" borderId="6" xfId="0" applyFont="1" applyBorder="1" applyAlignment="1">
      <alignment horizontal="left" vertical="center" wrapText="1" indent="3"/>
    </xf>
    <xf numFmtId="0" fontId="27" fillId="2" borderId="3" xfId="0" applyFont="1" applyFill="1" applyBorder="1" applyAlignment="1">
      <alignment vertical="center" wrapText="1"/>
    </xf>
    <xf numFmtId="0" fontId="27" fillId="2" borderId="0" xfId="0" applyFont="1" applyFill="1" applyAlignment="1">
      <alignment vertical="center" wrapText="1"/>
    </xf>
    <xf numFmtId="9" fontId="22" fillId="2" borderId="0" xfId="0" applyNumberFormat="1" applyFont="1" applyFill="1" applyAlignment="1">
      <alignment horizontal="right" vertical="center" wrapText="1"/>
    </xf>
    <xf numFmtId="10" fontId="22" fillId="2" borderId="0" xfId="0" applyNumberFormat="1" applyFont="1" applyFill="1" applyAlignment="1">
      <alignment horizontal="right" vertical="center" wrapText="1"/>
    </xf>
    <xf numFmtId="0" fontId="23" fillId="2" borderId="0" xfId="0" applyFont="1" applyFill="1" applyAlignment="1">
      <alignment wrapText="1"/>
    </xf>
    <xf numFmtId="0" fontId="8" fillId="2" borderId="0" xfId="0" applyFont="1" applyFill="1" applyAlignment="1">
      <alignment horizontal="center" vertical="center"/>
    </xf>
    <xf numFmtId="0" fontId="43" fillId="2" borderId="0" xfId="0" applyFont="1" applyFill="1" applyAlignment="1">
      <alignment horizontal="left" vertical="center" indent="1"/>
    </xf>
    <xf numFmtId="0" fontId="26" fillId="0" borderId="0" xfId="0" applyFont="1"/>
    <xf numFmtId="0" fontId="29" fillId="2" borderId="0" xfId="0" applyFont="1" applyFill="1" applyAlignment="1">
      <alignment horizontal="left" indent="1"/>
    </xf>
    <xf numFmtId="0" fontId="49" fillId="2" borderId="0" xfId="0" applyFont="1" applyFill="1"/>
    <xf numFmtId="0" fontId="50" fillId="2" borderId="0" xfId="0" applyFont="1" applyFill="1"/>
    <xf numFmtId="0" fontId="51" fillId="2" borderId="0" xfId="0" applyFont="1" applyFill="1" applyAlignment="1">
      <alignment horizontal="right"/>
    </xf>
    <xf numFmtId="0" fontId="52" fillId="2" borderId="0" xfId="0" applyFont="1" applyFill="1"/>
    <xf numFmtId="0" fontId="50" fillId="2" borderId="0" xfId="0" applyFont="1" applyFill="1" applyAlignment="1">
      <alignment horizontal="center" wrapText="1"/>
    </xf>
    <xf numFmtId="0" fontId="50" fillId="0" borderId="0" xfId="0" applyFont="1"/>
    <xf numFmtId="0" fontId="53" fillId="0" borderId="0" xfId="0" applyFont="1"/>
    <xf numFmtId="0" fontId="41" fillId="0" borderId="0" xfId="0" applyFont="1" applyAlignment="1">
      <alignment horizontal="left" vertical="center" indent="1"/>
    </xf>
    <xf numFmtId="0" fontId="51" fillId="2" borderId="0" xfId="0" applyFont="1" applyFill="1" applyAlignment="1">
      <alignment horizontal="center" wrapText="1"/>
    </xf>
    <xf numFmtId="0" fontId="51" fillId="2" borderId="0" xfId="0" applyFont="1" applyFill="1"/>
    <xf numFmtId="0" fontId="55" fillId="0" borderId="0" xfId="0" applyFont="1" applyAlignment="1">
      <alignment vertical="center"/>
    </xf>
    <xf numFmtId="4" fontId="51" fillId="2" borderId="0" xfId="0" applyNumberFormat="1" applyFont="1" applyFill="1"/>
    <xf numFmtId="0" fontId="31" fillId="2" borderId="0" xfId="0" applyFont="1" applyFill="1" applyAlignment="1">
      <alignment vertical="center"/>
    </xf>
    <xf numFmtId="0" fontId="51" fillId="2" borderId="0" xfId="0" applyFont="1" applyFill="1" applyAlignment="1">
      <alignment wrapText="1"/>
    </xf>
    <xf numFmtId="0" fontId="41" fillId="0" borderId="0" xfId="0" applyFont="1" applyAlignment="1">
      <alignment horizontal="left" vertical="top" indent="1"/>
    </xf>
    <xf numFmtId="0" fontId="41" fillId="0" borderId="0" xfId="0" applyFont="1" applyAlignment="1">
      <alignment horizontal="left" indent="1"/>
    </xf>
    <xf numFmtId="0" fontId="7" fillId="0" borderId="0" xfId="0" applyFont="1"/>
    <xf numFmtId="0" fontId="56" fillId="2" borderId="0" xfId="0" applyFont="1" applyFill="1"/>
    <xf numFmtId="0" fontId="56" fillId="2" borderId="0" xfId="0" applyFont="1" applyFill="1" applyAlignment="1">
      <alignment horizontal="center" vertical="center" wrapText="1"/>
    </xf>
    <xf numFmtId="0" fontId="57" fillId="2" borderId="0" xfId="0" applyFont="1" applyFill="1" applyAlignment="1">
      <alignment horizontal="left" vertical="center"/>
    </xf>
    <xf numFmtId="0" fontId="58" fillId="2" borderId="0" xfId="0" applyFont="1" applyFill="1"/>
    <xf numFmtId="3" fontId="58" fillId="2" borderId="0" xfId="0" applyNumberFormat="1" applyFont="1" applyFill="1"/>
    <xf numFmtId="0" fontId="59" fillId="2" borderId="0" xfId="0" applyFont="1" applyFill="1"/>
    <xf numFmtId="0" fontId="52" fillId="0" borderId="0" xfId="0" applyFont="1"/>
    <xf numFmtId="0" fontId="13" fillId="2" borderId="0" xfId="0" applyFont="1" applyFill="1" applyAlignment="1">
      <alignment horizontal="right" vertical="center" wrapText="1"/>
    </xf>
    <xf numFmtId="0" fontId="50" fillId="0" borderId="0" xfId="0" applyFont="1" applyAlignment="1">
      <alignment wrapText="1"/>
    </xf>
    <xf numFmtId="175" fontId="11" fillId="2" borderId="0" xfId="14" applyNumberFormat="1" applyFont="1" applyFill="1" applyBorder="1" applyAlignment="1">
      <alignment horizontal="center" vertical="center"/>
    </xf>
    <xf numFmtId="175" fontId="11" fillId="2" borderId="0" xfId="14" applyNumberFormat="1" applyFont="1" applyFill="1" applyBorder="1" applyAlignment="1">
      <alignment horizontal="right" vertical="center"/>
    </xf>
    <xf numFmtId="175" fontId="14" fillId="2" borderId="0" xfId="14" applyNumberFormat="1" applyFont="1" applyFill="1" applyBorder="1" applyAlignment="1">
      <alignment horizontal="right" vertical="center"/>
    </xf>
    <xf numFmtId="0" fontId="50" fillId="2" borderId="0" xfId="0" applyFont="1" applyFill="1" applyAlignment="1">
      <alignment wrapText="1"/>
    </xf>
    <xf numFmtId="1" fontId="11" fillId="2" borderId="0" xfId="0" applyNumberFormat="1" applyFont="1" applyFill="1" applyAlignment="1">
      <alignment horizontal="right"/>
    </xf>
    <xf numFmtId="0" fontId="54" fillId="0" borderId="0" xfId="0" applyFont="1" applyAlignment="1">
      <alignment vertical="center"/>
    </xf>
    <xf numFmtId="0" fontId="60" fillId="0" borderId="0" xfId="2" applyFont="1" applyAlignment="1">
      <alignment vertical="center"/>
    </xf>
    <xf numFmtId="0" fontId="11" fillId="0" borderId="0" xfId="0" applyFont="1" applyAlignment="1">
      <alignment vertical="center"/>
    </xf>
    <xf numFmtId="175" fontId="11" fillId="2" borderId="0" xfId="14" applyNumberFormat="1" applyFont="1" applyFill="1" applyBorder="1" applyAlignment="1">
      <alignment horizontal="right"/>
    </xf>
    <xf numFmtId="0" fontId="31" fillId="0" borderId="0" xfId="0" applyFont="1"/>
    <xf numFmtId="177" fontId="11" fillId="2" borderId="0" xfId="14" applyNumberFormat="1" applyFont="1" applyFill="1" applyBorder="1" applyAlignment="1">
      <alignment horizontal="right" vertical="center"/>
    </xf>
    <xf numFmtId="169" fontId="11" fillId="2" borderId="0" xfId="1" applyNumberFormat="1" applyFont="1" applyFill="1" applyBorder="1" applyAlignment="1">
      <alignment horizontal="right" vertical="center"/>
    </xf>
    <xf numFmtId="177" fontId="14" fillId="2" borderId="0" xfId="14" applyNumberFormat="1" applyFont="1" applyFill="1" applyBorder="1" applyAlignment="1">
      <alignment horizontal="right" vertical="center"/>
    </xf>
    <xf numFmtId="0" fontId="47" fillId="0" borderId="0" xfId="0" applyFont="1" applyAlignment="1">
      <alignment horizontal="left" wrapText="1"/>
    </xf>
    <xf numFmtId="0" fontId="61" fillId="0" borderId="0" xfId="0" applyFont="1"/>
    <xf numFmtId="0" fontId="11" fillId="3" borderId="8" xfId="0" applyFont="1" applyFill="1" applyBorder="1" applyAlignment="1">
      <alignment horizontal="right" vertical="center"/>
    </xf>
    <xf numFmtId="0" fontId="14" fillId="3" borderId="9" xfId="0" applyFont="1" applyFill="1" applyBorder="1" applyAlignment="1">
      <alignment horizontal="center" vertical="center" wrapText="1"/>
    </xf>
    <xf numFmtId="0" fontId="62" fillId="2" borderId="0" xfId="0" applyFont="1" applyFill="1"/>
    <xf numFmtId="0" fontId="41" fillId="2" borderId="0" xfId="0" applyFont="1" applyFill="1"/>
    <xf numFmtId="171" fontId="38" fillId="3" borderId="7" xfId="14" applyNumberFormat="1" applyFont="1" applyFill="1" applyBorder="1" applyAlignment="1">
      <alignment horizontal="right" vertical="top"/>
    </xf>
    <xf numFmtId="10" fontId="25" fillId="2" borderId="0" xfId="0" applyNumberFormat="1" applyFont="1" applyFill="1"/>
    <xf numFmtId="168" fontId="25" fillId="2" borderId="0" xfId="0" applyNumberFormat="1" applyFont="1" applyFill="1"/>
    <xf numFmtId="2" fontId="25" fillId="2" borderId="0" xfId="0" applyNumberFormat="1" applyFont="1" applyFill="1"/>
    <xf numFmtId="3" fontId="25" fillId="2" borderId="0" xfId="0" applyNumberFormat="1" applyFont="1" applyFill="1"/>
    <xf numFmtId="0" fontId="11" fillId="0" borderId="9" xfId="0" applyFont="1" applyBorder="1" applyAlignment="1">
      <alignment horizontal="left" vertical="center" wrapText="1" indent="1"/>
    </xf>
    <xf numFmtId="165" fontId="37" fillId="4" borderId="6" xfId="1" applyNumberFormat="1" applyFont="1" applyFill="1" applyBorder="1" applyAlignment="1">
      <alignment horizontal="right" vertical="center"/>
    </xf>
    <xf numFmtId="0" fontId="41" fillId="2" borderId="0" xfId="0" applyFont="1" applyFill="1" applyAlignment="1">
      <alignment vertical="top"/>
    </xf>
    <xf numFmtId="2" fontId="34" fillId="2" borderId="0" xfId="0" applyNumberFormat="1" applyFont="1" applyFill="1"/>
    <xf numFmtId="0" fontId="41" fillId="2" borderId="0" xfId="0" applyFont="1" applyFill="1" applyAlignment="1">
      <alignment vertical="top" wrapText="1"/>
    </xf>
    <xf numFmtId="0" fontId="23" fillId="0" borderId="0" xfId="0" applyFont="1"/>
    <xf numFmtId="0" fontId="11" fillId="0" borderId="7" xfId="0" applyFont="1" applyBorder="1" applyAlignment="1">
      <alignment horizontal="left" vertical="center" wrapText="1" indent="3"/>
    </xf>
    <xf numFmtId="0" fontId="68" fillId="0" borderId="0" xfId="0" applyFont="1"/>
    <xf numFmtId="0" fontId="41" fillId="0" borderId="0" xfId="0" applyFont="1" applyAlignment="1">
      <alignment horizontal="left"/>
    </xf>
    <xf numFmtId="0" fontId="15" fillId="3" borderId="8" xfId="0" applyFont="1" applyFill="1" applyBorder="1" applyAlignment="1">
      <alignment horizontal="left" vertical="center" wrapText="1"/>
    </xf>
    <xf numFmtId="4" fontId="33" fillId="4" borderId="12" xfId="14" applyNumberFormat="1" applyFont="1" applyFill="1" applyBorder="1" applyAlignment="1">
      <alignment horizontal="right" vertical="center"/>
    </xf>
    <xf numFmtId="168" fontId="33" fillId="4" borderId="12" xfId="14" applyNumberFormat="1" applyFont="1" applyFill="1" applyBorder="1" applyAlignment="1">
      <alignment horizontal="right" vertical="center"/>
    </xf>
    <xf numFmtId="165" fontId="11" fillId="4" borderId="8" xfId="0" applyNumberFormat="1" applyFont="1" applyFill="1" applyBorder="1" applyAlignment="1">
      <alignment horizontal="right" vertical="center" wrapText="1"/>
    </xf>
    <xf numFmtId="0" fontId="11" fillId="2" borderId="7" xfId="0" applyFont="1" applyFill="1" applyBorder="1" applyAlignment="1">
      <alignment horizontal="left" vertical="center" wrapText="1"/>
    </xf>
    <xf numFmtId="0" fontId="14" fillId="3" borderId="0" xfId="0" applyFont="1" applyFill="1" applyAlignment="1">
      <alignment horizontal="right" vertical="center"/>
    </xf>
    <xf numFmtId="0" fontId="41" fillId="2" borderId="0" xfId="0" applyFont="1" applyFill="1" applyAlignment="1">
      <alignment horizontal="left" indent="1"/>
    </xf>
    <xf numFmtId="170" fontId="33" fillId="4" borderId="8" xfId="14" applyNumberFormat="1" applyFont="1" applyFill="1" applyBorder="1" applyAlignment="1">
      <alignment horizontal="right" vertical="center"/>
    </xf>
    <xf numFmtId="170" fontId="33" fillId="3" borderId="8" xfId="14" applyNumberFormat="1" applyFont="1" applyFill="1" applyBorder="1" applyAlignment="1">
      <alignment horizontal="right" vertical="center"/>
    </xf>
    <xf numFmtId="170" fontId="38" fillId="3" borderId="12" xfId="14" applyNumberFormat="1" applyFont="1" applyFill="1" applyBorder="1" applyAlignment="1">
      <alignment horizontal="right" vertical="center"/>
    </xf>
    <xf numFmtId="0" fontId="11" fillId="3" borderId="9" xfId="0" applyFont="1" applyFill="1" applyBorder="1" applyAlignment="1">
      <alignment horizontal="left" vertical="center" wrapText="1" indent="1"/>
    </xf>
    <xf numFmtId="0" fontId="11" fillId="3" borderId="0" xfId="0" applyFont="1" applyFill="1" applyAlignment="1">
      <alignment horizontal="center" vertical="center"/>
    </xf>
    <xf numFmtId="0" fontId="36" fillId="2" borderId="18" xfId="0" applyFont="1" applyFill="1" applyBorder="1"/>
    <xf numFmtId="170" fontId="33" fillId="4" borderId="0" xfId="14" applyNumberFormat="1" applyFont="1" applyFill="1" applyBorder="1" applyAlignment="1">
      <alignment horizontal="right" vertical="center"/>
    </xf>
    <xf numFmtId="170" fontId="33" fillId="3" borderId="0" xfId="14" applyNumberFormat="1" applyFont="1" applyFill="1" applyBorder="1" applyAlignment="1">
      <alignment horizontal="right" vertical="center"/>
    </xf>
    <xf numFmtId="0" fontId="14" fillId="2" borderId="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22" fillId="2" borderId="0" xfId="0" applyFont="1" applyFill="1"/>
    <xf numFmtId="0" fontId="23" fillId="2" borderId="0" xfId="0" applyFont="1" applyFill="1" applyAlignment="1">
      <alignment horizontal="right" vertical="center" wrapText="1"/>
    </xf>
    <xf numFmtId="10" fontId="23" fillId="2" borderId="0" xfId="0" applyNumberFormat="1" applyFont="1" applyFill="1" applyAlignment="1">
      <alignment horizontal="right" vertical="center" wrapText="1"/>
    </xf>
    <xf numFmtId="172" fontId="33" fillId="4" borderId="6" xfId="14" applyNumberFormat="1" applyFont="1" applyFill="1" applyBorder="1" applyAlignment="1">
      <alignment horizontal="right" vertical="center"/>
    </xf>
    <xf numFmtId="172" fontId="33" fillId="3" borderId="6" xfId="14" applyNumberFormat="1" applyFont="1" applyFill="1" applyBorder="1" applyAlignment="1">
      <alignment horizontal="right" vertical="center"/>
    </xf>
    <xf numFmtId="174" fontId="38" fillId="3" borderId="12" xfId="14" applyNumberFormat="1" applyFont="1" applyFill="1" applyBorder="1" applyAlignment="1">
      <alignment horizontal="right" vertical="center"/>
    </xf>
    <xf numFmtId="172" fontId="33" fillId="3" borderId="12" xfId="14" applyNumberFormat="1" applyFont="1" applyFill="1" applyBorder="1" applyAlignment="1">
      <alignment horizontal="right" vertical="center"/>
    </xf>
    <xf numFmtId="172" fontId="38" fillId="3" borderId="12" xfId="14" applyNumberFormat="1" applyFont="1" applyFill="1" applyBorder="1" applyAlignment="1">
      <alignment horizontal="right" vertical="center"/>
    </xf>
    <xf numFmtId="169" fontId="11" fillId="2" borderId="10" xfId="1" applyNumberFormat="1" applyFont="1" applyFill="1" applyBorder="1" applyAlignment="1">
      <alignment horizontal="right" vertical="center"/>
    </xf>
    <xf numFmtId="0" fontId="11" fillId="4" borderId="6" xfId="0" applyFont="1" applyFill="1" applyBorder="1" applyAlignment="1">
      <alignment horizontal="right" vertical="center" wrapText="1"/>
    </xf>
    <xf numFmtId="0" fontId="11" fillId="2" borderId="6" xfId="0" applyFont="1" applyFill="1" applyBorder="1" applyAlignment="1">
      <alignment horizontal="right" vertical="center" wrapText="1"/>
    </xf>
    <xf numFmtId="180" fontId="15" fillId="2" borderId="7" xfId="1" applyNumberFormat="1" applyFont="1" applyFill="1" applyBorder="1" applyAlignment="1">
      <alignment horizontal="right" vertical="center" wrapText="1"/>
    </xf>
    <xf numFmtId="2" fontId="11" fillId="4" borderId="7" xfId="0" applyNumberFormat="1" applyFont="1" applyFill="1" applyBorder="1" applyAlignment="1">
      <alignment horizontal="right" vertical="center" wrapText="1"/>
    </xf>
    <xf numFmtId="2" fontId="11" fillId="2" borderId="7" xfId="0" applyNumberFormat="1" applyFont="1" applyFill="1" applyBorder="1" applyAlignment="1">
      <alignment horizontal="right" vertical="center" wrapText="1"/>
    </xf>
    <xf numFmtId="173" fontId="15" fillId="2" borderId="7" xfId="0" applyNumberFormat="1" applyFont="1" applyFill="1" applyBorder="1" applyAlignment="1">
      <alignment horizontal="right" vertical="center"/>
    </xf>
    <xf numFmtId="169" fontId="11" fillId="4" borderId="7" xfId="0" applyNumberFormat="1" applyFont="1" applyFill="1" applyBorder="1" applyAlignment="1">
      <alignment horizontal="right" vertical="center" wrapText="1"/>
    </xf>
    <xf numFmtId="169" fontId="11" fillId="2" borderId="7" xfId="0" applyNumberFormat="1" applyFont="1" applyFill="1" applyBorder="1" applyAlignment="1">
      <alignment horizontal="right" vertical="center" wrapText="1"/>
    </xf>
    <xf numFmtId="0" fontId="15" fillId="2" borderId="7" xfId="0" applyFont="1" applyFill="1" applyBorder="1" applyAlignment="1">
      <alignment horizontal="right" vertical="center" wrapText="1"/>
    </xf>
    <xf numFmtId="172" fontId="38" fillId="2" borderId="12" xfId="14" applyNumberFormat="1" applyFont="1" applyFill="1" applyBorder="1" applyAlignment="1">
      <alignment horizontal="right" vertical="center"/>
    </xf>
    <xf numFmtId="2" fontId="33" fillId="3" borderId="6" xfId="14" applyNumberFormat="1" applyFont="1" applyFill="1" applyBorder="1" applyAlignment="1">
      <alignment horizontal="right" vertical="center"/>
    </xf>
    <xf numFmtId="173" fontId="15" fillId="2" borderId="10" xfId="0" applyNumberFormat="1" applyFont="1" applyFill="1" applyBorder="1" applyAlignment="1">
      <alignment horizontal="right" vertical="center"/>
    </xf>
    <xf numFmtId="173" fontId="15" fillId="2" borderId="0" xfId="0" applyNumberFormat="1" applyFont="1" applyFill="1" applyAlignment="1">
      <alignment horizontal="right" vertical="center"/>
    </xf>
    <xf numFmtId="166" fontId="15" fillId="2" borderId="10" xfId="0" applyNumberFormat="1" applyFont="1" applyFill="1" applyBorder="1" applyAlignment="1">
      <alignment horizontal="right" vertical="center"/>
    </xf>
    <xf numFmtId="166" fontId="11" fillId="4" borderId="10" xfId="0" applyNumberFormat="1" applyFont="1" applyFill="1" applyBorder="1" applyAlignment="1">
      <alignment horizontal="right" vertical="center"/>
    </xf>
    <xf numFmtId="166" fontId="11" fillId="2" borderId="10" xfId="0" applyNumberFormat="1" applyFont="1" applyFill="1" applyBorder="1" applyAlignment="1">
      <alignment horizontal="right" vertical="center"/>
    </xf>
    <xf numFmtId="171" fontId="38" fillId="3" borderId="10" xfId="14" applyNumberFormat="1" applyFont="1" applyFill="1" applyBorder="1" applyAlignment="1">
      <alignment horizontal="right" vertical="center"/>
    </xf>
    <xf numFmtId="171" fontId="38" fillId="3" borderId="9" xfId="14" applyNumberFormat="1" applyFont="1" applyFill="1" applyBorder="1" applyAlignment="1">
      <alignment horizontal="right" vertical="center"/>
    </xf>
    <xf numFmtId="171" fontId="38" fillId="3" borderId="11" xfId="14" applyNumberFormat="1" applyFont="1" applyFill="1" applyBorder="1" applyAlignment="1">
      <alignment horizontal="right" vertical="center"/>
    </xf>
    <xf numFmtId="169" fontId="11" fillId="4" borderId="10" xfId="1" applyNumberFormat="1" applyFont="1" applyFill="1" applyBorder="1" applyAlignment="1">
      <alignment horizontal="right" vertical="center"/>
    </xf>
    <xf numFmtId="169" fontId="38" fillId="3" borderId="10" xfId="1" applyNumberFormat="1" applyFont="1" applyFill="1" applyBorder="1" applyAlignment="1">
      <alignment horizontal="right" vertical="center"/>
    </xf>
    <xf numFmtId="181" fontId="15" fillId="2" borderId="10" xfId="0" applyNumberFormat="1" applyFont="1" applyFill="1" applyBorder="1" applyAlignment="1">
      <alignment horizontal="right" vertical="center"/>
    </xf>
    <xf numFmtId="2" fontId="11" fillId="4" borderId="8" xfId="0" applyNumberFormat="1" applyFont="1" applyFill="1" applyBorder="1" applyAlignment="1">
      <alignment horizontal="right" vertical="center" wrapText="1"/>
    </xf>
    <xf numFmtId="2" fontId="11" fillId="2" borderId="8" xfId="0" applyNumberFormat="1" applyFont="1" applyFill="1" applyBorder="1" applyAlignment="1">
      <alignment horizontal="right" vertical="center" wrapText="1"/>
    </xf>
    <xf numFmtId="180" fontId="15" fillId="2" borderId="8" xfId="1" applyNumberFormat="1" applyFont="1" applyFill="1" applyBorder="1" applyAlignment="1">
      <alignment horizontal="right" vertical="center" wrapText="1"/>
    </xf>
    <xf numFmtId="180" fontId="15" fillId="0" borderId="7" xfId="1" applyNumberFormat="1" applyFont="1" applyBorder="1" applyAlignment="1">
      <alignment horizontal="right" vertical="center" wrapText="1"/>
    </xf>
    <xf numFmtId="169" fontId="11" fillId="4" borderId="12" xfId="1" applyNumberFormat="1" applyFont="1" applyFill="1" applyBorder="1" applyAlignment="1">
      <alignment horizontal="right" vertical="center" wrapText="1"/>
    </xf>
    <xf numFmtId="169" fontId="11" fillId="2" borderId="12" xfId="1" quotePrefix="1" applyNumberFormat="1" applyFont="1" applyFill="1" applyBorder="1" applyAlignment="1">
      <alignment horizontal="right" vertical="center" wrapText="1"/>
    </xf>
    <xf numFmtId="180" fontId="15" fillId="2" borderId="12" xfId="1" applyNumberFormat="1" applyFont="1" applyFill="1" applyBorder="1" applyAlignment="1">
      <alignment horizontal="right"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left" vertical="center" wrapText="1" indent="3"/>
    </xf>
    <xf numFmtId="0" fontId="11" fillId="2" borderId="7" xfId="0" applyFont="1" applyFill="1" applyBorder="1" applyAlignment="1">
      <alignment horizontal="left" vertical="center" wrapText="1" indent="4"/>
    </xf>
    <xf numFmtId="0" fontId="11" fillId="3" borderId="9" xfId="0" applyFont="1" applyFill="1" applyBorder="1" applyAlignment="1">
      <alignment horizontal="left" vertical="center" wrapText="1" indent="2"/>
    </xf>
    <xf numFmtId="171" fontId="15" fillId="2" borderId="7" xfId="1" applyNumberFormat="1" applyFont="1" applyFill="1" applyBorder="1" applyAlignment="1">
      <alignment horizontal="right" vertical="center" wrapText="1"/>
    </xf>
    <xf numFmtId="172" fontId="15" fillId="2" borderId="10" xfId="0" applyNumberFormat="1" applyFont="1" applyFill="1" applyBorder="1" applyAlignment="1">
      <alignment horizontal="right" vertical="center" wrapText="1"/>
    </xf>
    <xf numFmtId="4" fontId="15" fillId="2" borderId="10" xfId="0" applyNumberFormat="1" applyFont="1" applyFill="1" applyBorder="1" applyAlignment="1">
      <alignment horizontal="right" vertical="center" wrapText="1"/>
    </xf>
    <xf numFmtId="176" fontId="15" fillId="2" borderId="0" xfId="0" applyNumberFormat="1" applyFont="1" applyFill="1" applyAlignment="1">
      <alignment horizontal="right" vertical="center"/>
    </xf>
    <xf numFmtId="165" fontId="38" fillId="3" borderId="10" xfId="14" applyNumberFormat="1" applyFont="1" applyFill="1" applyBorder="1" applyAlignment="1">
      <alignment horizontal="right" vertical="center"/>
    </xf>
    <xf numFmtId="166" fontId="11" fillId="4" borderId="11" xfId="0" applyNumberFormat="1" applyFont="1" applyFill="1" applyBorder="1" applyAlignment="1">
      <alignment horizontal="right" vertical="center"/>
    </xf>
    <xf numFmtId="166" fontId="11" fillId="2" borderId="11" xfId="0" applyNumberFormat="1" applyFont="1" applyFill="1" applyBorder="1" applyAlignment="1">
      <alignment horizontal="right" vertical="center"/>
    </xf>
    <xf numFmtId="166" fontId="15" fillId="2" borderId="11" xfId="0" applyNumberFormat="1" applyFont="1" applyFill="1" applyBorder="1" applyAlignment="1">
      <alignment horizontal="right" vertical="center"/>
    </xf>
    <xf numFmtId="0" fontId="11" fillId="6" borderId="12" xfId="0" applyFont="1" applyFill="1" applyBorder="1" applyAlignment="1">
      <alignment horizontal="center" vertical="center"/>
    </xf>
    <xf numFmtId="0" fontId="11" fillId="6" borderId="10" xfId="0" applyFont="1" applyFill="1" applyBorder="1" applyAlignment="1">
      <alignment horizontal="center" vertical="center"/>
    </xf>
    <xf numFmtId="170" fontId="33" fillId="3" borderId="4" xfId="14" applyNumberFormat="1" applyFont="1" applyFill="1" applyBorder="1" applyAlignment="1">
      <alignment horizontal="left" vertical="center"/>
    </xf>
    <xf numFmtId="170" fontId="33" fillId="3" borderId="5" xfId="14" applyNumberFormat="1" applyFont="1" applyFill="1" applyBorder="1" applyAlignment="1">
      <alignment horizontal="left" vertical="center"/>
    </xf>
    <xf numFmtId="171" fontId="33" fillId="3" borderId="5" xfId="14" applyNumberFormat="1" applyFont="1" applyFill="1" applyBorder="1" applyAlignment="1">
      <alignment horizontal="left" vertical="center"/>
    </xf>
    <xf numFmtId="172" fontId="33" fillId="3" borderId="4" xfId="14" applyNumberFormat="1" applyFont="1" applyFill="1" applyBorder="1" applyAlignment="1">
      <alignment horizontal="left" vertical="center"/>
    </xf>
    <xf numFmtId="170" fontId="37" fillId="3" borderId="6" xfId="14" applyNumberFormat="1" applyFont="1" applyFill="1" applyBorder="1" applyAlignment="1">
      <alignment horizontal="left" vertical="center"/>
    </xf>
    <xf numFmtId="172" fontId="33" fillId="3" borderId="4" xfId="14" applyNumberFormat="1" applyFont="1" applyFill="1" applyBorder="1" applyAlignment="1">
      <alignment horizontal="left" vertical="center" indent="1"/>
    </xf>
    <xf numFmtId="172" fontId="33" fillId="3" borderId="4" xfId="14" applyNumberFormat="1" applyFont="1" applyFill="1" applyBorder="1" applyAlignment="1">
      <alignment horizontal="left" vertical="center" indent="2"/>
    </xf>
    <xf numFmtId="172" fontId="37" fillId="3" borderId="4" xfId="14" applyNumberFormat="1" applyFont="1" applyFill="1" applyBorder="1" applyAlignment="1">
      <alignment horizontal="left" vertical="center"/>
    </xf>
    <xf numFmtId="0" fontId="41" fillId="2" borderId="0" xfId="0" applyFont="1" applyFill="1" applyAlignment="1">
      <alignment horizontal="left" vertical="top" indent="1"/>
    </xf>
    <xf numFmtId="0" fontId="55" fillId="2" borderId="0" xfId="0" applyFont="1" applyFill="1" applyAlignment="1">
      <alignment horizontal="left" vertical="center"/>
    </xf>
    <xf numFmtId="0" fontId="55" fillId="2" borderId="0" xfId="0" applyFont="1" applyFill="1" applyAlignment="1">
      <alignment vertical="center"/>
    </xf>
    <xf numFmtId="0" fontId="15" fillId="2" borderId="0" xfId="0" applyFont="1" applyFill="1" applyAlignment="1">
      <alignment horizontal="left" vertical="center"/>
    </xf>
    <xf numFmtId="49" fontId="33" fillId="3" borderId="12" xfId="14" applyNumberFormat="1" applyFont="1" applyFill="1" applyBorder="1" applyAlignment="1">
      <alignment horizontal="right" vertical="center"/>
    </xf>
    <xf numFmtId="49" fontId="38" fillId="3" borderId="12" xfId="14" applyNumberFormat="1" applyFont="1" applyFill="1" applyBorder="1" applyAlignment="1">
      <alignment horizontal="right" vertical="center"/>
    </xf>
    <xf numFmtId="49" fontId="38" fillId="3" borderId="7" xfId="14" applyNumberFormat="1" applyFont="1" applyFill="1" applyBorder="1" applyAlignment="1">
      <alignment horizontal="right" vertical="top"/>
    </xf>
    <xf numFmtId="49" fontId="15" fillId="2" borderId="10" xfId="1" applyNumberFormat="1" applyFont="1" applyFill="1" applyBorder="1" applyAlignment="1">
      <alignment horizontal="right" vertical="center" wrapText="1"/>
    </xf>
    <xf numFmtId="0" fontId="11" fillId="3" borderId="9" xfId="0" applyFont="1" applyFill="1" applyBorder="1" applyAlignment="1">
      <alignment horizontal="left" vertical="center" wrapText="1" indent="4"/>
    </xf>
    <xf numFmtId="0" fontId="11" fillId="2" borderId="7" xfId="0" applyFont="1" applyFill="1" applyBorder="1" applyAlignment="1">
      <alignment horizontal="left" vertical="center" wrapText="1" indent="6"/>
    </xf>
    <xf numFmtId="0" fontId="11" fillId="2" borderId="8" xfId="0" applyFont="1" applyFill="1" applyBorder="1" applyAlignment="1">
      <alignment horizontal="left" vertical="center" wrapText="1" indent="6"/>
    </xf>
    <xf numFmtId="0" fontId="11" fillId="3" borderId="9" xfId="0" applyFont="1" applyFill="1" applyBorder="1" applyAlignment="1">
      <alignment horizontal="left" vertical="center" wrapText="1" indent="6"/>
    </xf>
    <xf numFmtId="0" fontId="11" fillId="2" borderId="7" xfId="0" applyFont="1" applyFill="1" applyBorder="1" applyAlignment="1">
      <alignment horizontal="left" vertical="center" wrapText="1" indent="8"/>
    </xf>
    <xf numFmtId="0" fontId="11" fillId="2" borderId="6" xfId="0" applyFont="1" applyFill="1" applyBorder="1" applyAlignment="1">
      <alignment horizontal="left" vertical="center" wrapText="1" indent="6"/>
    </xf>
    <xf numFmtId="0" fontId="13" fillId="7" borderId="0" xfId="0" applyFont="1" applyFill="1" applyAlignment="1">
      <alignment horizontal="right" vertical="center" wrapText="1"/>
    </xf>
    <xf numFmtId="0" fontId="28" fillId="7" borderId="0" xfId="0" applyFont="1" applyFill="1" applyAlignment="1">
      <alignment horizontal="right" vertical="center" wrapText="1"/>
    </xf>
    <xf numFmtId="0" fontId="75" fillId="0" borderId="0" xfId="0" applyFont="1" applyAlignment="1">
      <alignment horizontal="left" wrapText="1"/>
    </xf>
    <xf numFmtId="0" fontId="13" fillId="7" borderId="0" xfId="0" applyFont="1" applyFill="1" applyAlignment="1">
      <alignment horizontal="right" vertical="center"/>
    </xf>
    <xf numFmtId="0" fontId="11" fillId="3" borderId="21" xfId="0" applyFont="1" applyFill="1" applyBorder="1" applyAlignment="1">
      <alignment horizontal="left" vertical="center" wrapText="1"/>
    </xf>
    <xf numFmtId="0" fontId="11" fillId="3" borderId="21" xfId="0" applyFont="1" applyFill="1" applyBorder="1" applyAlignment="1">
      <alignment horizontal="right" vertical="center"/>
    </xf>
    <xf numFmtId="0" fontId="14" fillId="3" borderId="22" xfId="0" applyFont="1" applyFill="1" applyBorder="1" applyAlignment="1">
      <alignment horizontal="right" vertical="center"/>
    </xf>
    <xf numFmtId="170" fontId="37" fillId="4" borderId="22" xfId="14" applyNumberFormat="1" applyFont="1" applyFill="1" applyBorder="1" applyAlignment="1">
      <alignment horizontal="right" vertical="center"/>
    </xf>
    <xf numFmtId="170" fontId="37" fillId="3" borderId="22" xfId="14" applyNumberFormat="1" applyFont="1" applyFill="1" applyBorder="1" applyAlignment="1">
      <alignment horizontal="right" vertical="center"/>
    </xf>
    <xf numFmtId="0" fontId="14" fillId="3" borderId="22"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14" fillId="3" borderId="23" xfId="0" applyFont="1" applyFill="1" applyBorder="1" applyAlignment="1">
      <alignment horizontal="right" vertical="center"/>
    </xf>
    <xf numFmtId="49" fontId="11" fillId="3" borderId="8" xfId="0" applyNumberFormat="1" applyFont="1" applyFill="1" applyBorder="1" applyAlignment="1">
      <alignment horizontal="left" vertical="center" wrapText="1"/>
    </xf>
    <xf numFmtId="49" fontId="13" fillId="7" borderId="0" xfId="0" applyNumberFormat="1" applyFont="1" applyFill="1" applyAlignment="1">
      <alignment horizontal="right" vertical="center" wrapText="1"/>
    </xf>
    <xf numFmtId="0" fontId="14" fillId="3" borderId="9" xfId="0" applyFont="1" applyFill="1" applyBorder="1" applyAlignment="1">
      <alignment horizontal="right" vertical="center"/>
    </xf>
    <xf numFmtId="0" fontId="11" fillId="3" borderId="0" xfId="0" applyFont="1" applyFill="1" applyAlignment="1">
      <alignment horizontal="left" vertical="center" wrapText="1"/>
    </xf>
    <xf numFmtId="0" fontId="11" fillId="3" borderId="0" xfId="0" applyFont="1" applyFill="1" applyAlignment="1">
      <alignment horizontal="right" vertical="center"/>
    </xf>
    <xf numFmtId="171" fontId="38" fillId="3" borderId="0" xfId="14" applyNumberFormat="1" applyFont="1" applyFill="1" applyBorder="1" applyAlignment="1">
      <alignment horizontal="right" vertical="center"/>
    </xf>
    <xf numFmtId="0" fontId="15" fillId="3" borderId="0" xfId="0" applyFont="1" applyFill="1" applyAlignment="1">
      <alignment horizontal="left" vertical="center" wrapText="1"/>
    </xf>
    <xf numFmtId="0" fontId="11" fillId="0" borderId="11" xfId="0" applyFont="1" applyBorder="1" applyAlignment="1">
      <alignment horizontal="left" vertical="center" wrapText="1" indent="1"/>
    </xf>
    <xf numFmtId="0" fontId="14" fillId="3" borderId="25" xfId="0" applyFont="1" applyFill="1" applyBorder="1" applyAlignment="1">
      <alignment horizontal="right" vertical="center"/>
    </xf>
    <xf numFmtId="170" fontId="37" fillId="4" borderId="25" xfId="14" applyNumberFormat="1" applyFont="1" applyFill="1" applyBorder="1" applyAlignment="1">
      <alignment horizontal="right" vertical="center"/>
    </xf>
    <xf numFmtId="170" fontId="37" fillId="3" borderId="25" xfId="14" applyNumberFormat="1" applyFont="1" applyFill="1" applyBorder="1" applyAlignment="1">
      <alignment horizontal="right" vertical="center"/>
    </xf>
    <xf numFmtId="0" fontId="14" fillId="3" borderId="25" xfId="0" applyFont="1" applyFill="1" applyBorder="1" applyAlignment="1">
      <alignment horizontal="left" vertical="center" wrapText="1"/>
    </xf>
    <xf numFmtId="0" fontId="14" fillId="3" borderId="24" xfId="0" applyFont="1" applyFill="1" applyBorder="1" applyAlignment="1">
      <alignment horizontal="right" vertical="center"/>
    </xf>
    <xf numFmtId="170" fontId="37" fillId="4" borderId="24" xfId="14" applyNumberFormat="1" applyFont="1" applyFill="1" applyBorder="1" applyAlignment="1">
      <alignment horizontal="right" vertical="center"/>
    </xf>
    <xf numFmtId="170" fontId="37" fillId="3" borderId="24" xfId="14" applyNumberFormat="1" applyFont="1" applyFill="1" applyBorder="1" applyAlignment="1">
      <alignment horizontal="right" vertical="center"/>
    </xf>
    <xf numFmtId="0" fontId="13" fillId="7" borderId="0" xfId="0" applyFont="1" applyFill="1" applyAlignment="1">
      <alignment horizontal="center" vertical="center" wrapText="1"/>
    </xf>
    <xf numFmtId="0" fontId="75" fillId="3" borderId="0" xfId="0" applyFont="1" applyFill="1" applyAlignment="1">
      <alignment vertical="center" wrapText="1"/>
    </xf>
    <xf numFmtId="0" fontId="14" fillId="3" borderId="0" xfId="0" applyFont="1" applyFill="1" applyAlignment="1">
      <alignment horizontal="left" vertical="center" wrapText="1"/>
    </xf>
    <xf numFmtId="0" fontId="14" fillId="3" borderId="24" xfId="0" applyFont="1" applyFill="1" applyBorder="1" applyAlignment="1">
      <alignment horizontal="left" vertical="center" wrapText="1"/>
    </xf>
    <xf numFmtId="0" fontId="75" fillId="3" borderId="0" xfId="0" applyFont="1" applyFill="1" applyAlignment="1">
      <alignment horizontal="center" vertical="center" wrapText="1"/>
    </xf>
    <xf numFmtId="0" fontId="11" fillId="3" borderId="8" xfId="0" applyFont="1" applyFill="1" applyBorder="1" applyAlignment="1">
      <alignment horizontal="center" vertical="center"/>
    </xf>
    <xf numFmtId="49" fontId="38" fillId="3" borderId="8" xfId="14" applyNumberFormat="1" applyFont="1" applyFill="1" applyBorder="1" applyAlignment="1">
      <alignment horizontal="right" vertical="center"/>
    </xf>
    <xf numFmtId="49" fontId="38" fillId="3" borderId="8" xfId="14" applyNumberFormat="1" applyFont="1" applyFill="1" applyBorder="1" applyAlignment="1">
      <alignment horizontal="right" vertical="top"/>
    </xf>
    <xf numFmtId="0" fontId="14" fillId="3" borderId="26" xfId="0" applyFont="1" applyFill="1" applyBorder="1" applyAlignment="1">
      <alignment horizontal="left" vertical="center" wrapText="1"/>
    </xf>
    <xf numFmtId="49" fontId="37" fillId="4" borderId="23" xfId="14" applyNumberFormat="1" applyFont="1" applyFill="1" applyBorder="1" applyAlignment="1">
      <alignment horizontal="right" vertical="center"/>
    </xf>
    <xf numFmtId="49" fontId="37" fillId="3" borderId="23" xfId="14" applyNumberFormat="1" applyFont="1" applyFill="1" applyBorder="1" applyAlignment="1">
      <alignment horizontal="right" vertical="center"/>
    </xf>
    <xf numFmtId="49" fontId="48" fillId="3" borderId="23" xfId="14" applyNumberFormat="1" applyFont="1" applyFill="1" applyBorder="1" applyAlignment="1">
      <alignment horizontal="right" vertical="center"/>
    </xf>
    <xf numFmtId="49" fontId="38" fillId="3" borderId="23" xfId="14" applyNumberFormat="1" applyFont="1" applyFill="1" applyBorder="1" applyAlignment="1">
      <alignment horizontal="right" vertical="top"/>
    </xf>
    <xf numFmtId="0" fontId="33" fillId="3" borderId="12" xfId="14" applyNumberFormat="1" applyFont="1" applyFill="1" applyBorder="1" applyAlignment="1">
      <alignment horizontal="right" vertical="center"/>
    </xf>
    <xf numFmtId="0" fontId="28" fillId="7" borderId="0" xfId="0" applyFont="1" applyFill="1" applyAlignment="1">
      <alignment horizontal="right" vertical="center"/>
    </xf>
    <xf numFmtId="0" fontId="11" fillId="3" borderId="11" xfId="0" applyFont="1" applyFill="1" applyBorder="1" applyAlignment="1">
      <alignment horizontal="left" vertical="center" wrapText="1"/>
    </xf>
    <xf numFmtId="165" fontId="11" fillId="2" borderId="8" xfId="0" quotePrefix="1" applyNumberFormat="1" applyFont="1" applyFill="1" applyBorder="1" applyAlignment="1">
      <alignment horizontal="right" vertical="center" wrapText="1"/>
    </xf>
    <xf numFmtId="0" fontId="11" fillId="2" borderId="23" xfId="0" applyFont="1" applyFill="1" applyBorder="1" applyAlignment="1">
      <alignment horizontal="center" vertical="center" wrapText="1"/>
    </xf>
    <xf numFmtId="0" fontId="11" fillId="4" borderId="23" xfId="0" applyFont="1" applyFill="1" applyBorder="1" applyAlignment="1">
      <alignment horizontal="right" vertical="center" wrapText="1"/>
    </xf>
    <xf numFmtId="0" fontId="11" fillId="2" borderId="23" xfId="0" applyFont="1" applyFill="1" applyBorder="1" applyAlignment="1">
      <alignment horizontal="right" vertical="center" wrapText="1"/>
    </xf>
    <xf numFmtId="0" fontId="15" fillId="2" borderId="23" xfId="0" applyFont="1" applyFill="1" applyBorder="1" applyAlignment="1">
      <alignment horizontal="right" vertical="center" wrapText="1"/>
    </xf>
    <xf numFmtId="180" fontId="15" fillId="2" borderId="23" xfId="1" applyNumberFormat="1" applyFont="1" applyFill="1" applyBorder="1" applyAlignment="1">
      <alignment horizontal="right" vertical="center" wrapText="1"/>
    </xf>
    <xf numFmtId="173" fontId="15" fillId="2" borderId="11" xfId="0" applyNumberFormat="1" applyFont="1" applyFill="1" applyBorder="1" applyAlignment="1">
      <alignment horizontal="right" vertical="center"/>
    </xf>
    <xf numFmtId="0" fontId="14" fillId="3" borderId="23" xfId="0" applyFont="1" applyFill="1" applyBorder="1" applyAlignment="1">
      <alignment horizontal="center" vertical="center"/>
    </xf>
    <xf numFmtId="173" fontId="14" fillId="4" borderId="26" xfId="0" applyNumberFormat="1" applyFont="1" applyFill="1" applyBorder="1" applyAlignment="1">
      <alignment horizontal="right" vertical="center"/>
    </xf>
    <xf numFmtId="173" fontId="14" fillId="2" borderId="26" xfId="0" applyNumberFormat="1" applyFont="1" applyFill="1" applyBorder="1" applyAlignment="1">
      <alignment horizontal="right" vertical="center"/>
    </xf>
    <xf numFmtId="173" fontId="16" fillId="2" borderId="26" xfId="0" applyNumberFormat="1" applyFont="1" applyFill="1" applyBorder="1" applyAlignment="1">
      <alignment horizontal="right" vertical="center"/>
    </xf>
    <xf numFmtId="171" fontId="48" fillId="3" borderId="26" xfId="14" applyNumberFormat="1" applyFont="1" applyFill="1" applyBorder="1" applyAlignment="1">
      <alignment horizontal="right" vertical="center"/>
    </xf>
    <xf numFmtId="0" fontId="11" fillId="3" borderId="25" xfId="0" applyFont="1" applyFill="1" applyBorder="1" applyAlignment="1">
      <alignment horizontal="left" vertical="center" wrapText="1"/>
    </xf>
    <xf numFmtId="169" fontId="11" fillId="4" borderId="27" xfId="1" applyNumberFormat="1" applyFont="1" applyFill="1" applyBorder="1" applyAlignment="1">
      <alignment horizontal="right" vertical="center"/>
    </xf>
    <xf numFmtId="169" fontId="15" fillId="2" borderId="27" xfId="0" applyNumberFormat="1" applyFont="1" applyFill="1" applyBorder="1" applyAlignment="1">
      <alignment horizontal="right" vertical="center"/>
    </xf>
    <xf numFmtId="169" fontId="38" fillId="3" borderId="27" xfId="14" applyNumberFormat="1" applyFont="1" applyFill="1" applyBorder="1" applyAlignment="1">
      <alignment horizontal="right" vertical="center"/>
    </xf>
    <xf numFmtId="0" fontId="13" fillId="8" borderId="0" xfId="0" applyFont="1" applyFill="1" applyAlignment="1">
      <alignment horizontal="right" vertical="center" wrapText="1"/>
    </xf>
    <xf numFmtId="49" fontId="13" fillId="8" borderId="0" xfId="0" applyNumberFormat="1" applyFont="1" applyFill="1" applyAlignment="1">
      <alignment horizontal="right" vertical="center" wrapText="1"/>
    </xf>
    <xf numFmtId="2" fontId="11" fillId="4" borderId="23" xfId="0" applyNumberFormat="1" applyFont="1" applyFill="1" applyBorder="1" applyAlignment="1">
      <alignment horizontal="right" vertical="center" wrapText="1"/>
    </xf>
    <xf numFmtId="2" fontId="11" fillId="2" borderId="23" xfId="0" applyNumberFormat="1" applyFont="1" applyFill="1" applyBorder="1" applyAlignment="1">
      <alignment horizontal="right" vertical="center" wrapText="1"/>
    </xf>
    <xf numFmtId="173" fontId="15" fillId="2" borderId="23" xfId="0" applyNumberFormat="1" applyFont="1" applyFill="1" applyBorder="1" applyAlignment="1">
      <alignment horizontal="right" vertical="center"/>
    </xf>
    <xf numFmtId="0" fontId="14" fillId="2" borderId="24" xfId="0" applyFont="1" applyFill="1" applyBorder="1" applyAlignment="1">
      <alignment horizontal="center" vertical="center" wrapText="1"/>
    </xf>
    <xf numFmtId="2" fontId="14" fillId="4" borderId="26" xfId="0" applyNumberFormat="1" applyFont="1" applyFill="1" applyBorder="1" applyAlignment="1">
      <alignment horizontal="right" vertical="center" wrapText="1"/>
    </xf>
    <xf numFmtId="2" fontId="14" fillId="2" borderId="26" xfId="0" applyNumberFormat="1" applyFont="1" applyFill="1" applyBorder="1" applyAlignment="1">
      <alignment horizontal="right" vertical="center" wrapText="1"/>
    </xf>
    <xf numFmtId="173" fontId="16" fillId="2" borderId="23" xfId="0" applyNumberFormat="1" applyFont="1" applyFill="1" applyBorder="1" applyAlignment="1">
      <alignment horizontal="right" vertical="center"/>
    </xf>
    <xf numFmtId="180" fontId="16" fillId="2" borderId="26" xfId="1" applyNumberFormat="1" applyFont="1" applyFill="1" applyBorder="1" applyAlignment="1">
      <alignment horizontal="right" vertical="center" wrapText="1"/>
    </xf>
    <xf numFmtId="0" fontId="75" fillId="2" borderId="0" xfId="0" applyFont="1" applyFill="1" applyAlignment="1">
      <alignment vertical="center"/>
    </xf>
    <xf numFmtId="14" fontId="13" fillId="8" borderId="0" xfId="0" applyNumberFormat="1" applyFont="1" applyFill="1" applyAlignment="1">
      <alignment horizontal="left" vertical="center" wrapText="1"/>
    </xf>
    <xf numFmtId="0" fontId="13" fillId="8" borderId="0" xfId="0" applyFont="1" applyFill="1" applyAlignment="1">
      <alignment horizontal="left" vertical="center" wrapText="1"/>
    </xf>
    <xf numFmtId="170" fontId="33" fillId="3" borderId="6" xfId="14" applyNumberFormat="1" applyFont="1" applyFill="1" applyBorder="1" applyAlignment="1">
      <alignment horizontal="center" vertical="center"/>
    </xf>
    <xf numFmtId="172" fontId="33" fillId="3" borderId="4" xfId="14" applyNumberFormat="1" applyFont="1" applyFill="1" applyBorder="1" applyAlignment="1">
      <alignment horizontal="center" vertical="center"/>
    </xf>
    <xf numFmtId="0" fontId="13" fillId="8" borderId="0" xfId="0" applyFont="1" applyFill="1" applyAlignment="1">
      <alignment horizontal="center" vertical="center" wrapText="1"/>
    </xf>
    <xf numFmtId="170" fontId="33" fillId="3" borderId="4" xfId="14" applyNumberFormat="1" applyFont="1" applyFill="1" applyBorder="1" applyAlignment="1">
      <alignment horizontal="center" vertical="center"/>
    </xf>
    <xf numFmtId="170" fontId="33" fillId="3" borderId="5" xfId="14" applyNumberFormat="1" applyFont="1" applyFill="1" applyBorder="1" applyAlignment="1">
      <alignment horizontal="center" vertical="center"/>
    </xf>
    <xf numFmtId="171" fontId="33" fillId="3" borderId="5" xfId="14" applyNumberFormat="1" applyFont="1" applyFill="1" applyBorder="1" applyAlignment="1">
      <alignment horizontal="center" vertical="center"/>
    </xf>
    <xf numFmtId="165" fontId="33" fillId="3" borderId="5" xfId="14" applyNumberFormat="1" applyFont="1" applyFill="1" applyBorder="1" applyAlignment="1">
      <alignment horizontal="center" vertical="center"/>
    </xf>
    <xf numFmtId="14" fontId="13" fillId="8" borderId="0" xfId="0" applyNumberFormat="1" applyFont="1" applyFill="1" applyAlignment="1">
      <alignment horizontal="center" vertical="center" wrapText="1"/>
    </xf>
    <xf numFmtId="0" fontId="75" fillId="2" borderId="0" xfId="0" applyFont="1" applyFill="1"/>
    <xf numFmtId="0" fontId="14" fillId="3" borderId="28" xfId="0" applyFont="1" applyFill="1" applyBorder="1" applyAlignment="1">
      <alignment horizontal="left" vertical="center" wrapText="1"/>
    </xf>
    <xf numFmtId="0" fontId="14" fillId="2" borderId="22" xfId="0" applyFont="1" applyFill="1" applyBorder="1" applyAlignment="1">
      <alignment horizontal="center" vertical="center" wrapText="1"/>
    </xf>
    <xf numFmtId="0" fontId="14" fillId="3" borderId="29" xfId="0" applyFont="1" applyFill="1" applyBorder="1" applyAlignment="1">
      <alignment horizontal="left" vertical="center" wrapText="1"/>
    </xf>
    <xf numFmtId="0" fontId="14" fillId="2" borderId="25" xfId="0" applyFont="1" applyFill="1" applyBorder="1" applyAlignment="1">
      <alignment horizontal="center" vertical="center" wrapText="1"/>
    </xf>
    <xf numFmtId="170" fontId="37" fillId="3" borderId="8" xfId="14" applyNumberFormat="1" applyFont="1" applyFill="1" applyBorder="1" applyAlignment="1">
      <alignment horizontal="right" vertical="center"/>
    </xf>
    <xf numFmtId="0" fontId="11" fillId="0" borderId="8" xfId="0" applyFont="1" applyBorder="1" applyAlignment="1">
      <alignment horizontal="left" vertical="center" wrapText="1" indent="3"/>
    </xf>
    <xf numFmtId="0" fontId="14" fillId="0" borderId="22" xfId="0" applyFont="1" applyBorder="1" applyAlignment="1">
      <alignment horizontal="left" vertical="center" wrapText="1"/>
    </xf>
    <xf numFmtId="0" fontId="11" fillId="2" borderId="22" xfId="0" applyFont="1" applyFill="1" applyBorder="1" applyAlignment="1">
      <alignment horizontal="center" vertical="center" wrapText="1"/>
    </xf>
    <xf numFmtId="0" fontId="43" fillId="2" borderId="0" xfId="0" applyFont="1" applyFill="1" applyAlignment="1">
      <alignment horizontal="center" vertical="center" wrapText="1"/>
    </xf>
    <xf numFmtId="0" fontId="14" fillId="0" borderId="3" xfId="0" applyFont="1" applyBorder="1" applyAlignment="1">
      <alignment horizontal="left" vertical="center"/>
    </xf>
    <xf numFmtId="172" fontId="33" fillId="3" borderId="7" xfId="14" applyNumberFormat="1" applyFont="1" applyFill="1" applyBorder="1" applyAlignment="1">
      <alignment horizontal="left" vertical="center"/>
    </xf>
    <xf numFmtId="174" fontId="38" fillId="3" borderId="6" xfId="14" applyNumberFormat="1" applyFont="1" applyFill="1" applyBorder="1" applyAlignment="1">
      <alignment horizontal="right" vertical="center"/>
    </xf>
    <xf numFmtId="0" fontId="51" fillId="0" borderId="0" xfId="0" applyFont="1" applyAlignment="1">
      <alignment horizontal="right" wrapText="1"/>
    </xf>
    <xf numFmtId="0" fontId="13" fillId="7" borderId="0" xfId="0" applyFont="1" applyFill="1" applyAlignment="1">
      <alignment horizontal="centerContinuous" vertical="center" wrapText="1"/>
    </xf>
    <xf numFmtId="0" fontId="13" fillId="7" borderId="15" xfId="0" applyFont="1" applyFill="1" applyBorder="1" applyAlignment="1">
      <alignment horizontal="center" vertical="center" wrapText="1"/>
    </xf>
    <xf numFmtId="0" fontId="13" fillId="7" borderId="13" xfId="0" applyFont="1" applyFill="1" applyBorder="1" applyAlignment="1">
      <alignment horizontal="centerContinuous" vertical="center"/>
    </xf>
    <xf numFmtId="0" fontId="77" fillId="2" borderId="0" xfId="0" applyFont="1" applyFill="1" applyAlignment="1">
      <alignment horizontal="left" indent="1"/>
    </xf>
    <xf numFmtId="0" fontId="13" fillId="7" borderId="30" xfId="0" applyFont="1" applyFill="1" applyBorder="1" applyAlignment="1">
      <alignment horizontal="centerContinuous" vertical="center" wrapText="1"/>
    </xf>
    <xf numFmtId="0" fontId="13" fillId="7" borderId="30" xfId="0" applyFont="1" applyFill="1" applyBorder="1" applyAlignment="1">
      <alignment horizontal="centerContinuous" vertical="center"/>
    </xf>
    <xf numFmtId="0" fontId="51" fillId="2" borderId="0" xfId="0" applyFont="1" applyFill="1" applyAlignment="1">
      <alignment horizontal="right" wrapText="1"/>
    </xf>
    <xf numFmtId="0" fontId="13" fillId="7" borderId="14" xfId="0" applyFont="1" applyFill="1" applyBorder="1" applyAlignment="1">
      <alignment horizontal="centerContinuous" vertical="center"/>
    </xf>
    <xf numFmtId="0" fontId="13" fillId="7" borderId="16" xfId="0" applyFont="1" applyFill="1" applyBorder="1" applyAlignment="1">
      <alignment horizontal="center" vertical="center" wrapText="1"/>
    </xf>
    <xf numFmtId="177" fontId="31" fillId="2" borderId="0" xfId="0" applyNumberFormat="1" applyFont="1" applyFill="1"/>
    <xf numFmtId="178" fontId="31" fillId="2" borderId="0" xfId="0" applyNumberFormat="1" applyFont="1" applyFill="1"/>
    <xf numFmtId="169" fontId="38" fillId="3" borderId="7" xfId="1" applyNumberFormat="1" applyFont="1" applyFill="1" applyBorder="1" applyAlignment="1">
      <alignment horizontal="right" vertical="top"/>
    </xf>
    <xf numFmtId="1" fontId="33" fillId="3" borderId="4" xfId="14" applyNumberFormat="1" applyFont="1" applyFill="1" applyBorder="1" applyAlignment="1">
      <alignment horizontal="right" vertical="center"/>
    </xf>
    <xf numFmtId="169" fontId="38" fillId="3" borderId="7" xfId="1" quotePrefix="1" applyNumberFormat="1" applyFont="1" applyFill="1" applyBorder="1" applyAlignment="1">
      <alignment horizontal="right" vertical="top"/>
    </xf>
    <xf numFmtId="170" fontId="37" fillId="4" borderId="6" xfId="22" applyNumberFormat="1" applyFont="1" applyFill="1" applyBorder="1" applyAlignment="1">
      <alignment horizontal="right" vertical="center"/>
    </xf>
    <xf numFmtId="170" fontId="48" fillId="3" borderId="6" xfId="22" applyNumberFormat="1" applyFont="1" applyFill="1" applyBorder="1" applyAlignment="1">
      <alignment horizontal="right" vertical="center"/>
    </xf>
    <xf numFmtId="174" fontId="33" fillId="4" borderId="12" xfId="22" applyNumberFormat="1" applyFont="1" applyFill="1" applyBorder="1" applyAlignment="1">
      <alignment horizontal="right" vertical="center"/>
    </xf>
    <xf numFmtId="172" fontId="33" fillId="4" borderId="12" xfId="22" applyNumberFormat="1" applyFont="1" applyFill="1" applyBorder="1" applyAlignment="1">
      <alignment horizontal="right" vertical="center"/>
    </xf>
    <xf numFmtId="169" fontId="33" fillId="4" borderId="12" xfId="1" applyNumberFormat="1" applyFont="1" applyFill="1" applyBorder="1" applyAlignment="1">
      <alignment horizontal="right" vertical="center"/>
    </xf>
    <xf numFmtId="0" fontId="14" fillId="0" borderId="7" xfId="0" applyFont="1" applyBorder="1" applyAlignment="1">
      <alignment horizontal="left" vertical="center" indent="1"/>
    </xf>
    <xf numFmtId="175" fontId="11" fillId="5" borderId="7" xfId="14" applyNumberFormat="1" applyFont="1" applyFill="1" applyBorder="1" applyAlignment="1">
      <alignment horizontal="center" vertical="center"/>
    </xf>
    <xf numFmtId="175" fontId="11" fillId="0" borderId="7" xfId="14" applyNumberFormat="1" applyFont="1" applyFill="1" applyBorder="1" applyAlignment="1">
      <alignment horizontal="center" vertical="center"/>
    </xf>
    <xf numFmtId="0" fontId="11" fillId="0" borderId="7" xfId="0" applyFont="1" applyBorder="1" applyAlignment="1">
      <alignment horizontal="left" vertical="center" indent="2"/>
    </xf>
    <xf numFmtId="175" fontId="11" fillId="5" borderId="7" xfId="14" applyNumberFormat="1" applyFont="1" applyFill="1" applyBorder="1" applyAlignment="1">
      <alignment horizontal="right" vertical="center"/>
    </xf>
    <xf numFmtId="175" fontId="11" fillId="0" borderId="7" xfId="14" applyNumberFormat="1" applyFont="1" applyFill="1" applyBorder="1" applyAlignment="1">
      <alignment horizontal="right" vertical="center"/>
    </xf>
    <xf numFmtId="175" fontId="11" fillId="0" borderId="8" xfId="14" applyNumberFormat="1" applyFont="1" applyFill="1" applyBorder="1" applyAlignment="1">
      <alignment horizontal="right" vertical="center"/>
    </xf>
    <xf numFmtId="0" fontId="14" fillId="0" borderId="32" xfId="0" applyFont="1" applyBorder="1" applyAlignment="1">
      <alignment horizontal="left" vertical="center" indent="2"/>
    </xf>
    <xf numFmtId="175" fontId="14" fillId="5" borderId="33" xfId="14" applyNumberFormat="1" applyFont="1" applyFill="1" applyBorder="1" applyAlignment="1">
      <alignment horizontal="right" vertical="center"/>
    </xf>
    <xf numFmtId="175" fontId="14" fillId="0" borderId="33" xfId="14" applyNumberFormat="1" applyFont="1" applyFill="1" applyBorder="1" applyAlignment="1">
      <alignment horizontal="right" vertical="center"/>
    </xf>
    <xf numFmtId="0" fontId="14" fillId="0" borderId="6" xfId="0" applyFont="1" applyBorder="1" applyAlignment="1">
      <alignment horizontal="left" vertical="center" indent="1"/>
    </xf>
    <xf numFmtId="9" fontId="11" fillId="5" borderId="6" xfId="0" applyNumberFormat="1" applyFont="1" applyFill="1" applyBorder="1" applyAlignment="1">
      <alignment horizontal="right" vertical="center"/>
    </xf>
    <xf numFmtId="9" fontId="11" fillId="0" borderId="6" xfId="0" applyNumberFormat="1" applyFont="1" applyBorder="1" applyAlignment="1">
      <alignment horizontal="right" vertical="center"/>
    </xf>
    <xf numFmtId="175" fontId="11" fillId="0" borderId="6" xfId="14" applyNumberFormat="1" applyFont="1" applyFill="1" applyBorder="1" applyAlignment="1">
      <alignment horizontal="right" vertical="center"/>
    </xf>
    <xf numFmtId="0" fontId="14" fillId="0" borderId="31" xfId="0" applyFont="1" applyBorder="1" applyAlignment="1">
      <alignment horizontal="left" vertical="center" indent="2"/>
    </xf>
    <xf numFmtId="175" fontId="52" fillId="5" borderId="6" xfId="14" applyNumberFormat="1" applyFont="1" applyFill="1" applyBorder="1" applyAlignment="1">
      <alignment horizontal="right" vertical="center"/>
    </xf>
    <xf numFmtId="175" fontId="52" fillId="0" borderId="6" xfId="14" applyNumberFormat="1" applyFont="1" applyFill="1" applyBorder="1" applyAlignment="1">
      <alignment horizontal="right" vertical="center"/>
    </xf>
    <xf numFmtId="0" fontId="13" fillId="8" borderId="0" xfId="0" applyFont="1" applyFill="1" applyAlignment="1">
      <alignment horizontal="right" vertical="center"/>
    </xf>
    <xf numFmtId="0" fontId="2" fillId="2" borderId="0" xfId="0" applyFont="1" applyFill="1"/>
    <xf numFmtId="0" fontId="14" fillId="0" borderId="34" xfId="0" applyFont="1" applyBorder="1" applyAlignment="1">
      <alignment horizontal="left" vertical="center" indent="1"/>
    </xf>
    <xf numFmtId="175" fontId="11" fillId="5" borderId="7" xfId="14" applyNumberFormat="1" applyFont="1" applyFill="1" applyBorder="1" applyAlignment="1">
      <alignment horizontal="right" vertical="center" wrapText="1"/>
    </xf>
    <xf numFmtId="175" fontId="11" fillId="0" borderId="7" xfId="14" applyNumberFormat="1" applyFont="1" applyFill="1" applyBorder="1" applyAlignment="1">
      <alignment horizontal="right" vertical="center" wrapText="1"/>
    </xf>
    <xf numFmtId="175" fontId="11" fillId="0" borderId="0" xfId="14" applyNumberFormat="1" applyFont="1" applyFill="1" applyBorder="1" applyAlignment="1">
      <alignment horizontal="right" vertical="center"/>
    </xf>
    <xf numFmtId="0" fontId="11" fillId="0" borderId="34" xfId="0" applyFont="1" applyBorder="1" applyAlignment="1">
      <alignment horizontal="left" vertical="center" indent="2"/>
    </xf>
    <xf numFmtId="175" fontId="11" fillId="0" borderId="11" xfId="14" applyNumberFormat="1" applyFont="1" applyFill="1" applyBorder="1" applyAlignment="1">
      <alignment horizontal="right"/>
    </xf>
    <xf numFmtId="0" fontId="14" fillId="0" borderId="35" xfId="0" applyFont="1" applyBorder="1" applyAlignment="1">
      <alignment horizontal="left" vertical="center" indent="1"/>
    </xf>
    <xf numFmtId="175" fontId="14" fillId="5" borderId="31" xfId="14" applyNumberFormat="1" applyFont="1" applyFill="1" applyBorder="1" applyAlignment="1">
      <alignment horizontal="right" wrapText="1"/>
    </xf>
    <xf numFmtId="175" fontId="14" fillId="0" borderId="31" xfId="14" applyNumberFormat="1" applyFont="1" applyFill="1" applyBorder="1" applyAlignment="1">
      <alignment horizontal="right" wrapText="1"/>
    </xf>
    <xf numFmtId="175" fontId="14" fillId="2" borderId="0" xfId="14" applyNumberFormat="1" applyFont="1" applyFill="1" applyBorder="1" applyAlignment="1">
      <alignment horizontal="right"/>
    </xf>
    <xf numFmtId="175" fontId="14" fillId="0" borderId="36" xfId="14" applyNumberFormat="1" applyFont="1" applyFill="1" applyBorder="1" applyAlignment="1">
      <alignment horizontal="right"/>
    </xf>
    <xf numFmtId="0" fontId="53" fillId="2" borderId="0" xfId="0" applyFont="1" applyFill="1"/>
    <xf numFmtId="0" fontId="14" fillId="0" borderId="37" xfId="0" applyFont="1" applyBorder="1" applyAlignment="1">
      <alignment horizontal="left" vertical="center" indent="1"/>
    </xf>
    <xf numFmtId="175" fontId="52" fillId="5" borderId="6" xfId="14" applyNumberFormat="1" applyFont="1" applyFill="1" applyBorder="1" applyAlignment="1">
      <alignment horizontal="right" wrapText="1"/>
    </xf>
    <xf numFmtId="175" fontId="52" fillId="0" borderId="6" xfId="14" applyNumberFormat="1" applyFont="1" applyFill="1" applyBorder="1" applyAlignment="1">
      <alignment horizontal="right" wrapText="1"/>
    </xf>
    <xf numFmtId="175" fontId="11" fillId="0" borderId="6" xfId="14" applyNumberFormat="1" applyFont="1" applyFill="1" applyBorder="1" applyAlignment="1">
      <alignment horizontal="right" wrapText="1"/>
    </xf>
    <xf numFmtId="175" fontId="11" fillId="0" borderId="0" xfId="14" applyNumberFormat="1" applyFont="1" applyFill="1" applyBorder="1" applyAlignment="1">
      <alignment horizontal="right"/>
    </xf>
    <xf numFmtId="9" fontId="11" fillId="5" borderId="7" xfId="1" applyFont="1" applyFill="1" applyBorder="1" applyAlignment="1">
      <alignment horizontal="right" wrapText="1"/>
    </xf>
    <xf numFmtId="9" fontId="11" fillId="0" borderId="7" xfId="1" applyFont="1" applyFill="1" applyBorder="1" applyAlignment="1">
      <alignment horizontal="right" wrapText="1"/>
    </xf>
    <xf numFmtId="9" fontId="11" fillId="2" borderId="0" xfId="1" applyFont="1" applyFill="1" applyBorder="1" applyAlignment="1">
      <alignment horizontal="right"/>
    </xf>
    <xf numFmtId="9" fontId="11" fillId="0" borderId="10" xfId="0" applyNumberFormat="1" applyFont="1" applyBorder="1" applyAlignment="1">
      <alignment horizontal="right"/>
    </xf>
    <xf numFmtId="9" fontId="11" fillId="0" borderId="10" xfId="1" applyFont="1" applyFill="1" applyBorder="1" applyAlignment="1">
      <alignment horizontal="right"/>
    </xf>
    <xf numFmtId="9" fontId="11" fillId="0" borderId="9" xfId="0" applyNumberFormat="1" applyFont="1" applyBorder="1" applyAlignment="1">
      <alignment horizontal="right"/>
    </xf>
    <xf numFmtId="9" fontId="11" fillId="0" borderId="9" xfId="1" applyFont="1" applyFill="1" applyBorder="1" applyAlignment="1">
      <alignment horizontal="right"/>
    </xf>
    <xf numFmtId="182" fontId="13" fillId="8" borderId="0" xfId="0" applyNumberFormat="1" applyFont="1" applyFill="1" applyAlignment="1">
      <alignment horizontal="right" vertical="center" wrapText="1"/>
    </xf>
    <xf numFmtId="175" fontId="69" fillId="0" borderId="9" xfId="14" applyNumberFormat="1" applyFont="1" applyFill="1" applyBorder="1" applyAlignment="1">
      <alignment horizontal="right" wrapText="1"/>
    </xf>
    <xf numFmtId="175" fontId="14" fillId="0" borderId="9" xfId="14" applyNumberFormat="1" applyFont="1" applyFill="1" applyBorder="1" applyAlignment="1">
      <alignment horizontal="right" wrapText="1"/>
    </xf>
    <xf numFmtId="0" fontId="2" fillId="2" borderId="0" xfId="0" applyFont="1" applyFill="1" applyAlignment="1">
      <alignment horizontal="right"/>
    </xf>
    <xf numFmtId="49" fontId="11" fillId="0" borderId="0" xfId="14" applyNumberFormat="1" applyFont="1" applyFill="1" applyBorder="1" applyAlignment="1">
      <alignment horizontal="right" wrapText="1"/>
    </xf>
    <xf numFmtId="177" fontId="11" fillId="0" borderId="0" xfId="14" applyNumberFormat="1" applyFont="1" applyFill="1" applyBorder="1" applyAlignment="1">
      <alignment horizontal="right" wrapText="1"/>
    </xf>
    <xf numFmtId="175" fontId="14" fillId="0" borderId="10" xfId="14" applyNumberFormat="1" applyFont="1" applyFill="1" applyBorder="1" applyAlignment="1">
      <alignment horizontal="right" wrapText="1"/>
    </xf>
    <xf numFmtId="10" fontId="11" fillId="0" borderId="0" xfId="1" applyNumberFormat="1" applyFont="1" applyFill="1" applyBorder="1" applyAlignment="1">
      <alignment horizontal="right" wrapText="1"/>
    </xf>
    <xf numFmtId="0" fontId="11" fillId="0" borderId="0" xfId="0" applyFont="1" applyAlignment="1">
      <alignment horizontal="right" wrapText="1"/>
    </xf>
    <xf numFmtId="10" fontId="11" fillId="0" borderId="10" xfId="1" applyNumberFormat="1" applyFont="1" applyFill="1" applyBorder="1" applyAlignment="1">
      <alignment horizontal="right" wrapText="1"/>
    </xf>
    <xf numFmtId="177" fontId="11" fillId="0" borderId="9" xfId="14" applyNumberFormat="1" applyFont="1" applyFill="1" applyBorder="1" applyAlignment="1">
      <alignment horizontal="right" wrapText="1"/>
    </xf>
    <xf numFmtId="177" fontId="11" fillId="0" borderId="10" xfId="14" applyNumberFormat="1" applyFont="1" applyFill="1" applyBorder="1" applyAlignment="1">
      <alignment horizontal="right" wrapText="1"/>
    </xf>
    <xf numFmtId="0" fontId="14" fillId="0" borderId="38" xfId="0" applyFont="1" applyBorder="1" applyAlignment="1">
      <alignment horizontal="left" vertical="center" indent="1"/>
    </xf>
    <xf numFmtId="175" fontId="14" fillId="0" borderId="38" xfId="14" applyNumberFormat="1" applyFont="1" applyFill="1" applyBorder="1" applyAlignment="1">
      <alignment horizontal="right" vertical="center"/>
    </xf>
    <xf numFmtId="175" fontId="14" fillId="5" borderId="7" xfId="14" applyNumberFormat="1" applyFont="1" applyFill="1" applyBorder="1" applyAlignment="1">
      <alignment horizontal="right" vertical="center"/>
    </xf>
    <xf numFmtId="175" fontId="14" fillId="0" borderId="7" xfId="14" applyNumberFormat="1" applyFont="1" applyFill="1" applyBorder="1" applyAlignment="1">
      <alignment horizontal="right" vertical="center"/>
    </xf>
    <xf numFmtId="0" fontId="11" fillId="0" borderId="38" xfId="0" applyFont="1" applyBorder="1" applyAlignment="1">
      <alignment horizontal="left" vertical="center" indent="2"/>
    </xf>
    <xf numFmtId="175" fontId="11" fillId="0" borderId="38" xfId="14" applyNumberFormat="1" applyFont="1" applyFill="1" applyBorder="1" applyAlignment="1">
      <alignment horizontal="right" vertical="center"/>
    </xf>
    <xf numFmtId="175" fontId="69" fillId="0" borderId="38" xfId="14" applyNumberFormat="1" applyFont="1" applyFill="1" applyBorder="1" applyAlignment="1">
      <alignment horizontal="right" vertical="center"/>
    </xf>
    <xf numFmtId="0" fontId="14" fillId="0" borderId="39" xfId="0" applyFont="1" applyBorder="1" applyAlignment="1">
      <alignment horizontal="left" vertical="center" indent="1"/>
    </xf>
    <xf numFmtId="175" fontId="14" fillId="0" borderId="39" xfId="14" applyNumberFormat="1" applyFont="1" applyFill="1" applyBorder="1" applyAlignment="1">
      <alignment horizontal="right" vertical="center"/>
    </xf>
    <xf numFmtId="175" fontId="14" fillId="0" borderId="31" xfId="14" applyNumberFormat="1" applyFont="1" applyFill="1" applyBorder="1" applyAlignment="1">
      <alignment horizontal="right" vertical="center"/>
    </xf>
    <xf numFmtId="0" fontId="14" fillId="0" borderId="40" xfId="0" applyFont="1" applyBorder="1" applyAlignment="1">
      <alignment horizontal="left" vertical="center" indent="1"/>
    </xf>
    <xf numFmtId="175" fontId="69" fillId="0" borderId="40" xfId="14" applyNumberFormat="1" applyFont="1" applyFill="1" applyBorder="1" applyAlignment="1">
      <alignment horizontal="right" vertical="center"/>
    </xf>
    <xf numFmtId="175" fontId="14" fillId="0" borderId="40" xfId="14" applyNumberFormat="1" applyFont="1" applyFill="1" applyBorder="1" applyAlignment="1">
      <alignment horizontal="right" vertical="center"/>
    </xf>
    <xf numFmtId="175" fontId="14" fillId="0" borderId="6" xfId="14" applyNumberFormat="1" applyFont="1" applyFill="1" applyBorder="1" applyAlignment="1">
      <alignment horizontal="right" vertical="center"/>
    </xf>
    <xf numFmtId="177" fontId="11" fillId="5" borderId="7" xfId="14" applyNumberFormat="1" applyFont="1" applyFill="1" applyBorder="1" applyAlignment="1">
      <alignment horizontal="right" vertical="center"/>
    </xf>
    <xf numFmtId="177" fontId="11" fillId="0" borderId="7" xfId="14" applyNumberFormat="1" applyFont="1" applyFill="1" applyBorder="1" applyAlignment="1">
      <alignment horizontal="right" vertical="center"/>
    </xf>
    <xf numFmtId="177" fontId="14" fillId="5" borderId="7" xfId="14" applyNumberFormat="1" applyFont="1" applyFill="1" applyBorder="1" applyAlignment="1">
      <alignment horizontal="right" vertical="center"/>
    </xf>
    <xf numFmtId="177" fontId="14" fillId="0" borderId="7" xfId="14" applyNumberFormat="1" applyFont="1" applyFill="1" applyBorder="1" applyAlignment="1">
      <alignment horizontal="right" vertical="center"/>
    </xf>
    <xf numFmtId="0" fontId="14" fillId="0" borderId="7" xfId="0" applyFont="1" applyBorder="1" applyAlignment="1">
      <alignment horizontal="right" vertical="center"/>
    </xf>
    <xf numFmtId="175" fontId="52" fillId="5" borderId="7" xfId="14" applyNumberFormat="1" applyFont="1" applyFill="1" applyBorder="1" applyAlignment="1">
      <alignment horizontal="right" vertical="center"/>
    </xf>
    <xf numFmtId="175" fontId="52" fillId="0" borderId="7" xfId="14" applyNumberFormat="1" applyFont="1" applyFill="1" applyBorder="1" applyAlignment="1">
      <alignment horizontal="right" vertical="center"/>
    </xf>
    <xf numFmtId="169" fontId="11" fillId="5" borderId="7" xfId="1" applyNumberFormat="1" applyFont="1" applyFill="1" applyBorder="1" applyAlignment="1">
      <alignment horizontal="right" vertical="center"/>
    </xf>
    <xf numFmtId="169" fontId="11" fillId="0" borderId="7" xfId="1" applyNumberFormat="1" applyFont="1" applyFill="1" applyBorder="1" applyAlignment="1">
      <alignment horizontal="right" vertical="center"/>
    </xf>
    <xf numFmtId="169" fontId="14" fillId="0" borderId="7" xfId="1" applyNumberFormat="1" applyFont="1" applyFill="1" applyBorder="1" applyAlignment="1">
      <alignment horizontal="right" vertical="center"/>
    </xf>
    <xf numFmtId="176" fontId="11" fillId="0" borderId="7" xfId="14" applyNumberFormat="1" applyFont="1" applyFill="1" applyBorder="1" applyAlignment="1">
      <alignment horizontal="right" vertical="center"/>
    </xf>
    <xf numFmtId="175" fontId="31" fillId="2" borderId="0" xfId="14" applyNumberFormat="1" applyFont="1" applyFill="1"/>
    <xf numFmtId="182" fontId="11" fillId="0" borderId="7" xfId="14" applyNumberFormat="1" applyFont="1" applyFill="1" applyBorder="1" applyAlignment="1">
      <alignment horizontal="right" vertical="center"/>
    </xf>
    <xf numFmtId="0" fontId="13" fillId="0" borderId="7" xfId="0" applyFont="1" applyBorder="1" applyAlignment="1">
      <alignment horizontal="left" vertical="center" wrapText="1"/>
    </xf>
    <xf numFmtId="0" fontId="13" fillId="5" borderId="7" xfId="0" applyFont="1" applyFill="1" applyBorder="1" applyAlignment="1">
      <alignment horizontal="right" vertical="center"/>
    </xf>
    <xf numFmtId="0" fontId="13" fillId="0" borderId="7" xfId="0" applyFont="1" applyBorder="1" applyAlignment="1">
      <alignment horizontal="right" vertical="center"/>
    </xf>
    <xf numFmtId="0" fontId="13" fillId="0" borderId="7" xfId="0" applyFont="1" applyBorder="1" applyAlignment="1">
      <alignment horizontal="right" vertical="center" wrapText="1"/>
    </xf>
    <xf numFmtId="182" fontId="13" fillId="0" borderId="7" xfId="0" applyNumberFormat="1" applyFont="1" applyBorder="1" applyAlignment="1">
      <alignment horizontal="right" vertical="center" wrapText="1"/>
    </xf>
    <xf numFmtId="175" fontId="69" fillId="5" borderId="7" xfId="14" applyNumberFormat="1" applyFont="1" applyFill="1" applyBorder="1" applyAlignment="1">
      <alignment horizontal="right" vertical="center"/>
    </xf>
    <xf numFmtId="175" fontId="69" fillId="0" borderId="7" xfId="14" applyNumberFormat="1" applyFont="1" applyFill="1" applyBorder="1" applyAlignment="1">
      <alignment horizontal="right" vertical="center"/>
    </xf>
    <xf numFmtId="177" fontId="52" fillId="5" borderId="7" xfId="14" applyNumberFormat="1" applyFont="1" applyFill="1" applyBorder="1" applyAlignment="1">
      <alignment horizontal="right" vertical="center"/>
    </xf>
    <xf numFmtId="177" fontId="52" fillId="0" borderId="7" xfId="14" applyNumberFormat="1" applyFont="1" applyFill="1" applyBorder="1" applyAlignment="1">
      <alignment horizontal="right" vertical="center"/>
    </xf>
    <xf numFmtId="10" fontId="11" fillId="0" borderId="7" xfId="0" applyNumberFormat="1" applyFont="1" applyBorder="1" applyAlignment="1">
      <alignment horizontal="right" vertical="center"/>
    </xf>
    <xf numFmtId="10" fontId="11" fillId="5" borderId="7" xfId="1" applyNumberFormat="1" applyFont="1" applyFill="1" applyBorder="1" applyAlignment="1">
      <alignment horizontal="right" vertical="center"/>
    </xf>
    <xf numFmtId="10" fontId="11" fillId="0" borderId="7" xfId="1" applyNumberFormat="1" applyFont="1" applyFill="1" applyBorder="1" applyAlignment="1">
      <alignment horizontal="right" vertical="center"/>
    </xf>
    <xf numFmtId="0" fontId="13" fillId="8" borderId="0" xfId="0" applyFont="1" applyFill="1" applyAlignment="1">
      <alignment horizontal="left" vertical="center"/>
    </xf>
    <xf numFmtId="0" fontId="13" fillId="8" borderId="0" xfId="0" applyFont="1" applyFill="1" applyAlignment="1">
      <alignment horizontal="center" vertical="center"/>
    </xf>
    <xf numFmtId="0" fontId="11" fillId="0" borderId="7" xfId="0" applyFont="1" applyBorder="1" applyAlignment="1">
      <alignment horizontal="left" vertical="center" indent="1"/>
    </xf>
    <xf numFmtId="0" fontId="11" fillId="0" borderId="7" xfId="0" applyFont="1" applyBorder="1" applyAlignment="1">
      <alignment horizontal="right" vertical="center"/>
    </xf>
    <xf numFmtId="0" fontId="11" fillId="5" borderId="7" xfId="0" applyFont="1" applyFill="1" applyBorder="1" applyAlignment="1">
      <alignment horizontal="right" vertical="center"/>
    </xf>
    <xf numFmtId="177" fontId="11" fillId="5" borderId="7" xfId="0" applyNumberFormat="1" applyFont="1" applyFill="1" applyBorder="1" applyAlignment="1">
      <alignment horizontal="right" vertical="center"/>
    </xf>
    <xf numFmtId="0" fontId="52" fillId="0" borderId="7" xfId="0" applyFont="1" applyBorder="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xf numFmtId="0" fontId="2" fillId="0" borderId="0" xfId="0" applyFont="1" applyAlignment="1">
      <alignment wrapText="1"/>
    </xf>
    <xf numFmtId="168" fontId="2" fillId="2" borderId="0" xfId="0" applyNumberFormat="1" applyFont="1" applyFill="1" applyAlignment="1">
      <alignment wrapText="1"/>
    </xf>
    <xf numFmtId="0" fontId="2" fillId="2" borderId="0" xfId="0" applyFont="1" applyFill="1" applyAlignment="1">
      <alignment vertical="center"/>
    </xf>
    <xf numFmtId="0" fontId="2" fillId="2" borderId="0" xfId="0" applyFont="1" applyFill="1" applyAlignment="1">
      <alignment horizontal="center" vertical="center" wrapText="1"/>
    </xf>
    <xf numFmtId="0" fontId="2" fillId="2" borderId="18" xfId="0" applyFont="1" applyFill="1" applyBorder="1" applyAlignment="1">
      <alignment wrapText="1"/>
    </xf>
    <xf numFmtId="0" fontId="2" fillId="2" borderId="0" xfId="0" applyFont="1" applyFill="1" applyAlignment="1">
      <alignment horizontal="center"/>
    </xf>
    <xf numFmtId="10" fontId="2" fillId="2" borderId="0" xfId="0" applyNumberFormat="1" applyFont="1" applyFill="1"/>
    <xf numFmtId="2" fontId="2" fillId="2" borderId="0" xfId="0" applyNumberFormat="1" applyFont="1" applyFill="1"/>
    <xf numFmtId="0" fontId="2" fillId="2" borderId="0" xfId="0" applyFont="1" applyFill="1" applyAlignment="1">
      <alignment horizontal="left"/>
    </xf>
    <xf numFmtId="14" fontId="2" fillId="0" borderId="0" xfId="0" applyNumberFormat="1" applyFont="1"/>
    <xf numFmtId="179" fontId="2" fillId="0" borderId="0" xfId="0" applyNumberFormat="1" applyFont="1"/>
    <xf numFmtId="177" fontId="2" fillId="0" borderId="0" xfId="0" applyNumberFormat="1" applyFont="1"/>
    <xf numFmtId="174" fontId="33" fillId="4" borderId="41" xfId="22" applyNumberFormat="1" applyFont="1" applyFill="1" applyBorder="1" applyAlignment="1">
      <alignment horizontal="right" vertical="center"/>
    </xf>
    <xf numFmtId="172" fontId="33" fillId="4" borderId="41" xfId="22" applyNumberFormat="1" applyFont="1" applyFill="1" applyBorder="1" applyAlignment="1">
      <alignment horizontal="right" vertical="center"/>
    </xf>
    <xf numFmtId="0" fontId="11" fillId="2" borderId="17" xfId="0" applyFont="1" applyFill="1" applyBorder="1" applyAlignment="1">
      <alignment horizontal="left" vertical="center" indent="2"/>
    </xf>
    <xf numFmtId="0" fontId="11" fillId="2" borderId="17" xfId="0" applyFont="1" applyFill="1" applyBorder="1" applyAlignment="1">
      <alignment horizontal="center" vertical="center"/>
    </xf>
    <xf numFmtId="9" fontId="11" fillId="2" borderId="17" xfId="0" applyNumberFormat="1" applyFont="1" applyFill="1" applyBorder="1" applyAlignment="1">
      <alignment horizontal="center" vertical="center"/>
    </xf>
    <xf numFmtId="165" fontId="11" fillId="2" borderId="17"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1" fillId="2" borderId="17" xfId="0" applyFont="1" applyFill="1" applyBorder="1" applyAlignment="1">
      <alignment horizontal="center" vertical="center" wrapText="1"/>
    </xf>
    <xf numFmtId="9" fontId="11" fillId="2" borderId="17"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xf>
    <xf numFmtId="0" fontId="11" fillId="2" borderId="42" xfId="0" applyFont="1" applyFill="1" applyBorder="1" applyAlignment="1">
      <alignment horizontal="left" vertical="center" indent="2"/>
    </xf>
    <xf numFmtId="0" fontId="11" fillId="2" borderId="42" xfId="0" applyFont="1" applyFill="1" applyBorder="1" applyAlignment="1">
      <alignment horizontal="center" vertical="center"/>
    </xf>
    <xf numFmtId="9" fontId="11" fillId="2" borderId="42" xfId="0" applyNumberFormat="1" applyFont="1" applyFill="1" applyBorder="1" applyAlignment="1">
      <alignment horizontal="center" vertical="center"/>
    </xf>
    <xf numFmtId="165" fontId="11" fillId="2" borderId="42" xfId="0" applyNumberFormat="1" applyFont="1" applyFill="1" applyBorder="1" applyAlignment="1">
      <alignment horizontal="center" vertical="center"/>
    </xf>
    <xf numFmtId="1" fontId="11" fillId="2" borderId="42" xfId="0" applyNumberFormat="1" applyFont="1" applyFill="1" applyBorder="1" applyAlignment="1">
      <alignment horizontal="center" vertical="center"/>
    </xf>
    <xf numFmtId="0" fontId="11" fillId="2" borderId="42" xfId="0" applyFont="1" applyFill="1" applyBorder="1" applyAlignment="1">
      <alignment horizontal="center" vertical="center" wrapText="1"/>
    </xf>
    <xf numFmtId="9" fontId="11" fillId="2" borderId="42" xfId="0" applyNumberFormat="1" applyFont="1" applyFill="1" applyBorder="1" applyAlignment="1">
      <alignment horizontal="center" vertical="center" wrapText="1"/>
    </xf>
    <xf numFmtId="3" fontId="11" fillId="2" borderId="42" xfId="0" applyNumberFormat="1" applyFont="1" applyFill="1" applyBorder="1" applyAlignment="1">
      <alignment horizontal="center" vertical="center"/>
    </xf>
    <xf numFmtId="9" fontId="11" fillId="2" borderId="42" xfId="0" applyNumberFormat="1" applyFont="1" applyFill="1" applyBorder="1" applyAlignment="1">
      <alignment horizontal="center"/>
    </xf>
    <xf numFmtId="0" fontId="11" fillId="2" borderId="17" xfId="14" applyNumberFormat="1" applyFont="1" applyFill="1" applyBorder="1" applyAlignment="1">
      <alignment horizontal="center" vertical="center"/>
    </xf>
    <xf numFmtId="1" fontId="11" fillId="2" borderId="17" xfId="14" applyNumberFormat="1" applyFont="1" applyFill="1" applyBorder="1" applyAlignment="1">
      <alignment horizontal="center" vertical="center"/>
    </xf>
    <xf numFmtId="1" fontId="11" fillId="2" borderId="42" xfId="14" applyNumberFormat="1" applyFont="1" applyFill="1" applyBorder="1" applyAlignment="1">
      <alignment horizontal="center" vertical="center"/>
    </xf>
    <xf numFmtId="166" fontId="11" fillId="2" borderId="17" xfId="14" applyNumberFormat="1" applyFont="1" applyFill="1" applyBorder="1" applyAlignment="1">
      <alignment horizontal="center" vertical="center"/>
    </xf>
    <xf numFmtId="166" fontId="11" fillId="2" borderId="42" xfId="14" applyNumberFormat="1" applyFont="1" applyFill="1" applyBorder="1" applyAlignment="1">
      <alignment horizontal="center" vertical="center"/>
    </xf>
    <xf numFmtId="9" fontId="11" fillId="2" borderId="17" xfId="0" applyNumberFormat="1" applyFont="1" applyFill="1" applyBorder="1" applyAlignment="1">
      <alignment horizontal="center"/>
    </xf>
    <xf numFmtId="3" fontId="11" fillId="2" borderId="17" xfId="14" applyNumberFormat="1" applyFont="1" applyFill="1" applyBorder="1" applyAlignment="1">
      <alignment horizontal="center"/>
    </xf>
    <xf numFmtId="169" fontId="11" fillId="2" borderId="17" xfId="1" applyNumberFormat="1" applyFont="1" applyFill="1" applyBorder="1" applyAlignment="1">
      <alignment horizontal="center" vertical="center"/>
    </xf>
    <xf numFmtId="168" fontId="11" fillId="2" borderId="17" xfId="14" applyNumberFormat="1" applyFont="1" applyFill="1" applyBorder="1" applyAlignment="1">
      <alignment horizontal="center"/>
    </xf>
    <xf numFmtId="3" fontId="14" fillId="2" borderId="17" xfId="0" applyNumberFormat="1" applyFont="1" applyFill="1" applyBorder="1" applyAlignment="1">
      <alignment horizontal="center" vertical="center"/>
    </xf>
    <xf numFmtId="0" fontId="11" fillId="0" borderId="7" xfId="0" applyFont="1" applyBorder="1" applyAlignment="1">
      <alignment horizontal="center" vertical="center"/>
    </xf>
    <xf numFmtId="0" fontId="2" fillId="0" borderId="0" xfId="0" applyFont="1" applyAlignment="1">
      <alignment horizontal="center"/>
    </xf>
    <xf numFmtId="0" fontId="26" fillId="0" borderId="0" xfId="0" applyFont="1" applyAlignment="1">
      <alignment horizontal="center"/>
    </xf>
    <xf numFmtId="169" fontId="15" fillId="2" borderId="10" xfId="1" quotePrefix="1" applyNumberFormat="1" applyFont="1" applyFill="1" applyBorder="1" applyAlignment="1">
      <alignment horizontal="right" vertical="center"/>
    </xf>
    <xf numFmtId="170" fontId="33" fillId="4" borderId="0" xfId="14" applyNumberFormat="1" applyFont="1" applyFill="1" applyAlignment="1">
      <alignment horizontal="right" vertical="center"/>
    </xf>
    <xf numFmtId="170" fontId="33" fillId="3" borderId="0" xfId="14" applyNumberFormat="1" applyFont="1" applyFill="1" applyAlignment="1">
      <alignment horizontal="right" vertical="center"/>
    </xf>
    <xf numFmtId="170" fontId="37" fillId="4" borderId="0" xfId="14" applyNumberFormat="1" applyFont="1" applyFill="1" applyAlignment="1">
      <alignment horizontal="right" vertical="center"/>
    </xf>
    <xf numFmtId="170" fontId="37" fillId="3" borderId="0" xfId="14" applyNumberFormat="1" applyFont="1" applyFill="1" applyAlignment="1">
      <alignment horizontal="right" vertical="center"/>
    </xf>
    <xf numFmtId="0" fontId="78" fillId="0" borderId="0" xfId="0" applyFont="1"/>
    <xf numFmtId="0" fontId="79" fillId="2" borderId="0" xfId="0" applyFont="1" applyFill="1"/>
    <xf numFmtId="0" fontId="11" fillId="3" borderId="25" xfId="0" applyFont="1" applyFill="1" applyBorder="1" applyAlignment="1">
      <alignment horizontal="center" vertical="center" wrapText="1"/>
    </xf>
    <xf numFmtId="0" fontId="14" fillId="0" borderId="3" xfId="0" applyFont="1" applyBorder="1" applyAlignment="1">
      <alignment vertical="center"/>
    </xf>
    <xf numFmtId="9" fontId="11" fillId="2" borderId="6" xfId="0" applyNumberFormat="1" applyFont="1" applyFill="1" applyBorder="1" applyAlignment="1">
      <alignment horizontal="center"/>
    </xf>
    <xf numFmtId="0" fontId="11" fillId="2" borderId="7" xfId="0" applyFont="1" applyFill="1" applyBorder="1" applyAlignment="1">
      <alignment horizontal="center"/>
    </xf>
    <xf numFmtId="0" fontId="11" fillId="2" borderId="0" xfId="0" applyFont="1" applyFill="1" applyAlignment="1">
      <alignment horizontal="center"/>
    </xf>
    <xf numFmtId="175" fontId="11" fillId="0" borderId="7" xfId="14" applyNumberFormat="1" applyFont="1" applyBorder="1" applyAlignment="1">
      <alignment horizontal="center" vertical="center"/>
    </xf>
    <xf numFmtId="175" fontId="11" fillId="0" borderId="7" xfId="14" applyNumberFormat="1" applyFont="1" applyBorder="1" applyAlignment="1">
      <alignment horizontal="right" vertical="center"/>
    </xf>
    <xf numFmtId="175" fontId="14" fillId="0" borderId="33" xfId="14" applyNumberFormat="1" applyFont="1" applyBorder="1" applyAlignment="1">
      <alignment horizontal="right" vertical="center"/>
    </xf>
    <xf numFmtId="175" fontId="11" fillId="5" borderId="6" xfId="14" applyNumberFormat="1" applyFont="1" applyFill="1" applyBorder="1" applyAlignment="1">
      <alignment horizontal="right" vertical="center"/>
    </xf>
    <xf numFmtId="175" fontId="11" fillId="0" borderId="6" xfId="14" applyNumberFormat="1" applyFont="1" applyBorder="1" applyAlignment="1">
      <alignment horizontal="right" vertical="center"/>
    </xf>
    <xf numFmtId="175" fontId="11" fillId="5" borderId="0" xfId="14" applyNumberFormat="1" applyFont="1" applyFill="1" applyAlignment="1">
      <alignment horizontal="right" vertical="center"/>
    </xf>
    <xf numFmtId="175" fontId="11" fillId="0" borderId="0" xfId="14" applyNumberFormat="1" applyFont="1" applyAlignment="1">
      <alignment horizontal="right" vertical="center"/>
    </xf>
    <xf numFmtId="175" fontId="11" fillId="5" borderId="11" xfId="14" applyNumberFormat="1" applyFont="1" applyFill="1" applyBorder="1" applyAlignment="1">
      <alignment horizontal="right"/>
    </xf>
    <xf numFmtId="175" fontId="11" fillId="0" borderId="11" xfId="14" applyNumberFormat="1" applyFont="1" applyBorder="1" applyAlignment="1">
      <alignment horizontal="right"/>
    </xf>
    <xf numFmtId="175" fontId="14" fillId="5" borderId="36" xfId="14" applyNumberFormat="1" applyFont="1" applyFill="1" applyBorder="1" applyAlignment="1">
      <alignment horizontal="right"/>
    </xf>
    <xf numFmtId="175" fontId="14" fillId="0" borderId="36" xfId="14" applyNumberFormat="1" applyFont="1" applyBorder="1" applyAlignment="1">
      <alignment horizontal="right"/>
    </xf>
    <xf numFmtId="175" fontId="11" fillId="5" borderId="0" xfId="14" applyNumberFormat="1" applyFont="1" applyFill="1" applyAlignment="1">
      <alignment horizontal="right"/>
    </xf>
    <xf numFmtId="175" fontId="11" fillId="0" borderId="0" xfId="14" applyNumberFormat="1" applyFont="1" applyAlignment="1">
      <alignment horizontal="right"/>
    </xf>
    <xf numFmtId="175" fontId="69" fillId="0" borderId="9" xfId="14" applyNumberFormat="1" applyFont="1" applyBorder="1" applyAlignment="1">
      <alignment horizontal="right" wrapText="1"/>
    </xf>
    <xf numFmtId="49" fontId="11" fillId="0" borderId="0" xfId="14" applyNumberFormat="1" applyFont="1" applyAlignment="1">
      <alignment horizontal="right" wrapText="1"/>
    </xf>
    <xf numFmtId="175" fontId="14" fillId="0" borderId="10" xfId="14" applyNumberFormat="1" applyFont="1" applyBorder="1" applyAlignment="1">
      <alignment horizontal="right" wrapText="1"/>
    </xf>
    <xf numFmtId="10" fontId="11" fillId="0" borderId="0" xfId="1" applyNumberFormat="1" applyFont="1" applyAlignment="1">
      <alignment horizontal="right" wrapText="1"/>
    </xf>
    <xf numFmtId="177" fontId="11" fillId="0" borderId="9" xfId="14" applyNumberFormat="1" applyFont="1" applyBorder="1" applyAlignment="1">
      <alignment horizontal="right" wrapText="1"/>
    </xf>
    <xf numFmtId="175" fontId="14" fillId="0" borderId="7" xfId="14" applyNumberFormat="1" applyFont="1" applyBorder="1" applyAlignment="1">
      <alignment horizontal="right" vertical="center"/>
    </xf>
    <xf numFmtId="175" fontId="14" fillId="0" borderId="31" xfId="14" applyNumberFormat="1" applyFont="1" applyBorder="1" applyAlignment="1">
      <alignment horizontal="right" vertical="center"/>
    </xf>
    <xf numFmtId="175" fontId="14" fillId="0" borderId="6" xfId="14" applyNumberFormat="1" applyFont="1" applyBorder="1" applyAlignment="1">
      <alignment horizontal="right" vertical="center"/>
    </xf>
    <xf numFmtId="177" fontId="11" fillId="0" borderId="7" xfId="14" applyNumberFormat="1" applyFont="1" applyBorder="1" applyAlignment="1">
      <alignment horizontal="right" vertical="center"/>
    </xf>
    <xf numFmtId="169" fontId="11" fillId="0" borderId="7" xfId="1" applyNumberFormat="1" applyFont="1" applyBorder="1" applyAlignment="1">
      <alignment horizontal="right" vertical="center"/>
    </xf>
    <xf numFmtId="176" fontId="11" fillId="5" borderId="7" xfId="14" applyNumberFormat="1" applyFont="1" applyFill="1" applyBorder="1" applyAlignment="1">
      <alignment horizontal="right" vertical="center"/>
    </xf>
    <xf numFmtId="176" fontId="11" fillId="0" borderId="7" xfId="14" applyNumberFormat="1" applyFont="1" applyBorder="1" applyAlignment="1">
      <alignment horizontal="right" vertical="center"/>
    </xf>
    <xf numFmtId="182" fontId="11" fillId="0" borderId="7" xfId="14" applyNumberFormat="1" applyFont="1" applyBorder="1" applyAlignment="1">
      <alignment horizontal="right" vertical="center"/>
    </xf>
    <xf numFmtId="182" fontId="13" fillId="5" borderId="7" xfId="0" applyNumberFormat="1" applyFont="1" applyFill="1" applyBorder="1" applyAlignment="1">
      <alignment horizontal="right" vertical="center" wrapText="1"/>
    </xf>
    <xf numFmtId="0" fontId="11" fillId="0" borderId="42" xfId="0" applyFont="1" applyBorder="1" applyAlignment="1">
      <alignment horizontal="left" vertical="center" indent="2"/>
    </xf>
    <xf numFmtId="1" fontId="11" fillId="0" borderId="42" xfId="0" applyNumberFormat="1" applyFont="1" applyBorder="1" applyAlignment="1">
      <alignment horizontal="center" vertical="center"/>
    </xf>
    <xf numFmtId="4" fontId="15" fillId="2" borderId="0" xfId="0" applyNumberFormat="1" applyFont="1" applyFill="1" applyAlignment="1">
      <alignment horizontal="right" vertical="center" wrapText="1"/>
    </xf>
    <xf numFmtId="166" fontId="38" fillId="3" borderId="6" xfId="14" applyNumberFormat="1" applyFont="1" applyFill="1" applyBorder="1" applyAlignment="1">
      <alignment horizontal="right" vertical="center"/>
    </xf>
    <xf numFmtId="0" fontId="28" fillId="10" borderId="0" xfId="0" applyFont="1" applyFill="1" applyAlignment="1">
      <alignment horizontal="right" vertical="center"/>
    </xf>
    <xf numFmtId="0" fontId="11" fillId="0" borderId="8" xfId="0" applyFont="1" applyBorder="1" applyAlignment="1">
      <alignment horizontal="right" vertical="center" wrapText="1"/>
    </xf>
    <xf numFmtId="49" fontId="11" fillId="4" borderId="8" xfId="0" applyNumberFormat="1" applyFont="1" applyFill="1" applyBorder="1" applyAlignment="1">
      <alignment horizontal="right" vertical="center" wrapText="1"/>
    </xf>
    <xf numFmtId="49" fontId="11" fillId="2" borderId="8" xfId="0" quotePrefix="1" applyNumberFormat="1" applyFont="1" applyFill="1" applyBorder="1" applyAlignment="1">
      <alignment horizontal="right" vertical="center" wrapText="1"/>
    </xf>
    <xf numFmtId="49" fontId="15" fillId="2" borderId="7" xfId="0" applyNumberFormat="1" applyFont="1" applyFill="1" applyBorder="1" applyAlignment="1">
      <alignment horizontal="right" vertical="center" wrapText="1"/>
    </xf>
    <xf numFmtId="49" fontId="11" fillId="4" borderId="6" xfId="0" applyNumberFormat="1" applyFont="1" applyFill="1" applyBorder="1" applyAlignment="1">
      <alignment horizontal="right" vertical="center" wrapText="1"/>
    </xf>
    <xf numFmtId="49" fontId="11" fillId="2" borderId="6" xfId="0" applyNumberFormat="1" applyFont="1" applyFill="1" applyBorder="1" applyAlignment="1">
      <alignment horizontal="right" vertical="center" wrapText="1"/>
    </xf>
    <xf numFmtId="49" fontId="33" fillId="4" borderId="6" xfId="14" applyNumberFormat="1" applyFont="1" applyFill="1" applyBorder="1" applyAlignment="1">
      <alignment horizontal="right" vertical="center"/>
    </xf>
    <xf numFmtId="49" fontId="33" fillId="3" borderId="6" xfId="14" applyNumberFormat="1" applyFont="1" applyFill="1" applyBorder="1" applyAlignment="1">
      <alignment horizontal="right" vertical="center"/>
    </xf>
    <xf numFmtId="0" fontId="11" fillId="2" borderId="42" xfId="14" applyNumberFormat="1" applyFont="1" applyFill="1" applyBorder="1" applyAlignment="1">
      <alignment horizontal="center" vertical="center"/>
    </xf>
    <xf numFmtId="0" fontId="26" fillId="0" borderId="0" xfId="0" applyFont="1" applyAlignment="1">
      <alignment vertical="center"/>
    </xf>
    <xf numFmtId="9" fontId="11" fillId="2" borderId="17" xfId="1" applyFont="1" applyFill="1" applyBorder="1" applyAlignment="1">
      <alignment horizontal="center" vertical="center"/>
    </xf>
    <xf numFmtId="176" fontId="11" fillId="2" borderId="17" xfId="14" applyNumberFormat="1" applyFont="1" applyFill="1" applyBorder="1" applyAlignment="1">
      <alignment horizontal="center" vertical="center"/>
    </xf>
    <xf numFmtId="0" fontId="51" fillId="2" borderId="0" xfId="0" applyFont="1" applyFill="1" applyAlignment="1">
      <alignment horizontal="center" vertical="center" wrapText="1"/>
    </xf>
    <xf numFmtId="0" fontId="49" fillId="0" borderId="0" xfId="0" applyFont="1" applyAlignment="1">
      <alignment vertical="center" wrapText="1"/>
    </xf>
    <xf numFmtId="0" fontId="49" fillId="0" borderId="0" xfId="0" applyFont="1" applyAlignment="1">
      <alignment vertical="center"/>
    </xf>
    <xf numFmtId="0" fontId="53" fillId="0" borderId="0" xfId="0" applyFont="1" applyAlignment="1">
      <alignment vertical="center"/>
    </xf>
    <xf numFmtId="169" fontId="14" fillId="2" borderId="0" xfId="1" applyNumberFormat="1" applyFont="1" applyFill="1" applyBorder="1" applyAlignment="1">
      <alignment horizontal="right" vertical="center"/>
    </xf>
    <xf numFmtId="169" fontId="11" fillId="2" borderId="0" xfId="1" applyNumberFormat="1" applyFont="1" applyFill="1" applyAlignment="1">
      <alignment horizontal="right" vertical="center"/>
    </xf>
    <xf numFmtId="9" fontId="11" fillId="5" borderId="7" xfId="1" applyFont="1" applyFill="1" applyBorder="1" applyAlignment="1">
      <alignment horizontal="right" vertical="center"/>
    </xf>
    <xf numFmtId="9" fontId="11" fillId="0" borderId="7" xfId="0" applyNumberFormat="1" applyFont="1" applyBorder="1" applyAlignment="1">
      <alignment horizontal="right" vertical="center"/>
    </xf>
    <xf numFmtId="9" fontId="11" fillId="0" borderId="7" xfId="1" applyFont="1" applyFill="1" applyBorder="1" applyAlignment="1">
      <alignment horizontal="right" vertical="center"/>
    </xf>
    <xf numFmtId="9" fontId="11" fillId="0" borderId="7" xfId="14" applyNumberFormat="1" applyFont="1" applyFill="1" applyBorder="1" applyAlignment="1">
      <alignment horizontal="right" vertical="center"/>
    </xf>
    <xf numFmtId="9" fontId="14" fillId="11" borderId="31" xfId="0" applyNumberFormat="1" applyFont="1" applyFill="1" applyBorder="1" applyAlignment="1">
      <alignment horizontal="right" vertical="center"/>
    </xf>
    <xf numFmtId="9" fontId="14" fillId="0" borderId="31" xfId="1" applyFont="1" applyBorder="1" applyAlignment="1">
      <alignment horizontal="right" vertical="center"/>
    </xf>
    <xf numFmtId="9" fontId="11" fillId="0" borderId="7" xfId="1" applyFont="1" applyBorder="1" applyAlignment="1">
      <alignment horizontal="right" vertical="center"/>
    </xf>
    <xf numFmtId="172" fontId="33" fillId="3" borderId="45" xfId="14" applyNumberFormat="1" applyFont="1" applyFill="1" applyBorder="1" applyAlignment="1">
      <alignment horizontal="left" vertical="center"/>
    </xf>
    <xf numFmtId="172" fontId="33" fillId="3" borderId="45" xfId="14" applyNumberFormat="1" applyFont="1" applyFill="1" applyBorder="1" applyAlignment="1">
      <alignment horizontal="center" vertical="center"/>
    </xf>
    <xf numFmtId="172" fontId="33" fillId="3" borderId="45" xfId="14" applyNumberFormat="1" applyFont="1" applyFill="1" applyBorder="1" applyAlignment="1">
      <alignment horizontal="right" vertical="center"/>
    </xf>
    <xf numFmtId="172" fontId="33" fillId="3" borderId="0" xfId="14" applyNumberFormat="1" applyFont="1" applyFill="1" applyBorder="1" applyAlignment="1">
      <alignment horizontal="right" vertical="center"/>
    </xf>
    <xf numFmtId="172" fontId="33" fillId="3" borderId="0" xfId="14" applyNumberFormat="1" applyFont="1" applyFill="1" applyBorder="1" applyAlignment="1">
      <alignment horizontal="left" vertical="center"/>
    </xf>
    <xf numFmtId="172" fontId="33" fillId="3" borderId="0" xfId="14" applyNumberFormat="1" applyFont="1" applyFill="1" applyBorder="1" applyAlignment="1">
      <alignment horizontal="center" vertical="center"/>
    </xf>
    <xf numFmtId="174" fontId="33" fillId="3" borderId="45" xfId="14" applyNumberFormat="1" applyFont="1" applyFill="1" applyBorder="1" applyAlignment="1">
      <alignment horizontal="right" vertical="center"/>
    </xf>
    <xf numFmtId="172" fontId="33" fillId="3" borderId="0" xfId="14" applyNumberFormat="1" applyFont="1" applyFill="1" applyBorder="1" applyAlignment="1">
      <alignment horizontal="left" vertical="center" indent="1"/>
    </xf>
    <xf numFmtId="172" fontId="33" fillId="3" borderId="45" xfId="14" applyNumberFormat="1" applyFont="1" applyFill="1" applyBorder="1" applyAlignment="1">
      <alignment horizontal="left" vertical="center" indent="1"/>
    </xf>
    <xf numFmtId="170" fontId="33" fillId="3" borderId="45" xfId="14" applyNumberFormat="1" applyFont="1" applyFill="1" applyBorder="1" applyAlignment="1">
      <alignment horizontal="right" vertical="center"/>
    </xf>
    <xf numFmtId="175" fontId="11" fillId="0" borderId="42" xfId="14" applyNumberFormat="1" applyFont="1" applyFill="1" applyBorder="1" applyAlignment="1">
      <alignment horizontal="center" vertical="center"/>
    </xf>
    <xf numFmtId="0" fontId="14" fillId="0" borderId="9" xfId="0" applyFont="1" applyBorder="1" applyAlignment="1">
      <alignment horizontal="left" vertical="center" indent="1"/>
    </xf>
    <xf numFmtId="0" fontId="11" fillId="0" borderId="0" xfId="0" applyFont="1" applyAlignment="1">
      <alignment horizontal="left" vertical="center" indent="2"/>
    </xf>
    <xf numFmtId="0" fontId="14" fillId="0" borderId="19" xfId="0" applyFont="1" applyBorder="1" applyAlignment="1">
      <alignment horizontal="left" vertical="center" indent="1"/>
    </xf>
    <xf numFmtId="0" fontId="11" fillId="0" borderId="20" xfId="0" applyFont="1" applyBorder="1" applyAlignment="1">
      <alignment horizontal="left" vertical="center" indent="2"/>
    </xf>
    <xf numFmtId="0" fontId="41" fillId="0" borderId="18" xfId="0" applyFont="1" applyBorder="1"/>
    <xf numFmtId="0" fontId="14" fillId="3" borderId="47" xfId="0" applyFont="1" applyFill="1" applyBorder="1" applyAlignment="1">
      <alignment horizontal="right" vertical="center"/>
    </xf>
    <xf numFmtId="0" fontId="14" fillId="3" borderId="9" xfId="0" applyFont="1" applyFill="1" applyBorder="1" applyAlignment="1">
      <alignment vertical="center" wrapText="1"/>
    </xf>
    <xf numFmtId="0" fontId="11" fillId="0" borderId="10" xfId="0" applyFont="1" applyBorder="1" applyAlignment="1">
      <alignment vertical="center" wrapText="1"/>
    </xf>
    <xf numFmtId="0" fontId="14" fillId="3" borderId="46" xfId="0" applyFont="1" applyFill="1" applyBorder="1" applyAlignment="1">
      <alignment vertical="center" wrapText="1"/>
    </xf>
    <xf numFmtId="0" fontId="14" fillId="0" borderId="46" xfId="0" applyFont="1" applyBorder="1" applyAlignment="1">
      <alignment vertical="center" wrapText="1"/>
    </xf>
    <xf numFmtId="0" fontId="11" fillId="3" borderId="9" xfId="0" applyFont="1" applyFill="1" applyBorder="1" applyAlignment="1">
      <alignment vertical="center" wrapText="1"/>
    </xf>
    <xf numFmtId="0" fontId="11" fillId="0" borderId="11" xfId="0" applyFont="1" applyBorder="1" applyAlignment="1">
      <alignment vertical="center" wrapText="1"/>
    </xf>
    <xf numFmtId="169" fontId="25" fillId="2" borderId="0" xfId="0" applyNumberFormat="1" applyFont="1" applyFill="1"/>
    <xf numFmtId="170" fontId="38" fillId="0" borderId="6" xfId="14" applyNumberFormat="1" applyFont="1" applyFill="1" applyBorder="1" applyAlignment="1">
      <alignment horizontal="right" vertical="center"/>
    </xf>
    <xf numFmtId="172" fontId="33" fillId="4" borderId="7" xfId="14" applyNumberFormat="1" applyFont="1" applyFill="1" applyBorder="1" applyAlignment="1">
      <alignment horizontal="right" vertical="center"/>
    </xf>
    <xf numFmtId="172" fontId="38" fillId="3" borderId="7" xfId="14" applyNumberFormat="1" applyFont="1" applyFill="1" applyBorder="1" applyAlignment="1">
      <alignment horizontal="right" vertical="center"/>
    </xf>
    <xf numFmtId="169" fontId="38" fillId="3" borderId="7" xfId="1" applyNumberFormat="1" applyFont="1" applyFill="1" applyBorder="1" applyAlignment="1">
      <alignment horizontal="right" vertical="center"/>
    </xf>
    <xf numFmtId="171" fontId="48" fillId="3" borderId="22" xfId="14" applyNumberFormat="1" applyFont="1" applyFill="1" applyBorder="1" applyAlignment="1">
      <alignment horizontal="right" vertical="center"/>
    </xf>
    <xf numFmtId="0" fontId="11" fillId="3" borderId="0" xfId="0" applyFont="1" applyFill="1" applyAlignment="1">
      <alignment vertical="center" wrapText="1"/>
    </xf>
    <xf numFmtId="170" fontId="48" fillId="3" borderId="22" xfId="14" applyNumberFormat="1" applyFont="1" applyFill="1" applyBorder="1" applyAlignment="1">
      <alignment horizontal="right" vertical="center"/>
    </xf>
    <xf numFmtId="170" fontId="37" fillId="4" borderId="44" xfId="14" applyNumberFormat="1" applyFont="1" applyFill="1" applyBorder="1" applyAlignment="1">
      <alignment horizontal="right" vertical="center"/>
    </xf>
    <xf numFmtId="170" fontId="37" fillId="3" borderId="44" xfId="14" applyNumberFormat="1" applyFont="1" applyFill="1" applyBorder="1" applyAlignment="1">
      <alignment horizontal="right" vertical="center"/>
    </xf>
    <xf numFmtId="170" fontId="48" fillId="3" borderId="44" xfId="14" applyNumberFormat="1" applyFont="1" applyFill="1" applyBorder="1" applyAlignment="1">
      <alignment horizontal="right" vertical="center"/>
    </xf>
    <xf numFmtId="169" fontId="48" fillId="3" borderId="44" xfId="1" applyNumberFormat="1" applyFont="1" applyFill="1" applyBorder="1" applyAlignment="1">
      <alignment horizontal="right" vertical="center"/>
    </xf>
    <xf numFmtId="10" fontId="22" fillId="0" borderId="0" xfId="0" applyNumberFormat="1" applyFont="1" applyAlignment="1">
      <alignment horizontal="right" vertical="center" wrapText="1"/>
    </xf>
    <xf numFmtId="169" fontId="2" fillId="2" borderId="0" xfId="1" applyNumberFormat="1" applyFont="1" applyFill="1" applyAlignment="1">
      <alignment wrapText="1"/>
    </xf>
    <xf numFmtId="0" fontId="11" fillId="0" borderId="0" xfId="0" applyFont="1" applyAlignment="1">
      <alignment horizontal="right" vertical="center"/>
    </xf>
    <xf numFmtId="172" fontId="33" fillId="0" borderId="0" xfId="14" applyNumberFormat="1" applyFont="1" applyFill="1" applyBorder="1" applyAlignment="1">
      <alignment horizontal="right" vertical="center"/>
    </xf>
    <xf numFmtId="172" fontId="38" fillId="0" borderId="0" xfId="14" applyNumberFormat="1" applyFont="1" applyFill="1" applyBorder="1" applyAlignment="1">
      <alignment horizontal="right" vertical="center"/>
    </xf>
    <xf numFmtId="171" fontId="38" fillId="0" borderId="0" xfId="14" applyNumberFormat="1" applyFont="1" applyFill="1" applyBorder="1" applyAlignment="1">
      <alignment horizontal="right" vertical="center"/>
    </xf>
    <xf numFmtId="0" fontId="15" fillId="0" borderId="0" xfId="0" applyFont="1" applyAlignment="1">
      <alignment horizontal="left" vertical="center" wrapText="1"/>
    </xf>
    <xf numFmtId="170" fontId="37" fillId="0" borderId="0" xfId="14" applyNumberFormat="1" applyFont="1" applyFill="1" applyBorder="1" applyAlignment="1">
      <alignment horizontal="right" vertical="center"/>
    </xf>
    <xf numFmtId="170" fontId="37" fillId="3" borderId="0" xfId="14" applyNumberFormat="1" applyFont="1" applyFill="1" applyBorder="1" applyAlignment="1">
      <alignment horizontal="right" vertical="center"/>
    </xf>
    <xf numFmtId="170" fontId="48" fillId="3" borderId="0" xfId="14" applyNumberFormat="1" applyFont="1" applyFill="1" applyBorder="1" applyAlignment="1">
      <alignment horizontal="right" vertical="center"/>
    </xf>
    <xf numFmtId="171" fontId="48" fillId="3" borderId="0" xfId="14" applyNumberFormat="1" applyFont="1" applyFill="1" applyBorder="1" applyAlignment="1">
      <alignment horizontal="right" vertical="center"/>
    </xf>
    <xf numFmtId="0" fontId="11" fillId="2" borderId="0" xfId="0" applyFont="1" applyFill="1" applyAlignment="1">
      <alignment horizontal="left" vertical="center" wrapText="1" indent="3"/>
    </xf>
    <xf numFmtId="170" fontId="33" fillId="3" borderId="7" xfId="14" applyNumberFormat="1" applyFont="1" applyFill="1" applyBorder="1" applyAlignment="1">
      <alignment horizontal="right" vertical="center"/>
    </xf>
    <xf numFmtId="172" fontId="48" fillId="3" borderId="44" xfId="14" applyNumberFormat="1" applyFont="1" applyFill="1" applyBorder="1" applyAlignment="1">
      <alignment horizontal="right" vertical="center"/>
    </xf>
    <xf numFmtId="170" fontId="33" fillId="4" borderId="48" xfId="14" applyNumberFormat="1" applyFont="1" applyFill="1" applyBorder="1" applyAlignment="1">
      <alignment horizontal="right" vertical="center"/>
    </xf>
    <xf numFmtId="170" fontId="33" fillId="3" borderId="48" xfId="14" applyNumberFormat="1" applyFont="1" applyFill="1" applyBorder="1" applyAlignment="1">
      <alignment horizontal="right" vertical="center"/>
    </xf>
    <xf numFmtId="0" fontId="14" fillId="2" borderId="49" xfId="0" applyFont="1" applyFill="1" applyBorder="1" applyAlignment="1">
      <alignment wrapText="1"/>
    </xf>
    <xf numFmtId="0" fontId="25" fillId="2" borderId="49" xfId="0" applyFont="1" applyFill="1" applyBorder="1"/>
    <xf numFmtId="0" fontId="11" fillId="3" borderId="0" xfId="0" applyFont="1" applyFill="1" applyAlignment="1">
      <alignment horizontal="left" vertical="center" wrapText="1" indent="1"/>
    </xf>
    <xf numFmtId="2" fontId="11" fillId="2" borderId="10" xfId="0" applyNumberFormat="1" applyFont="1" applyFill="1" applyBorder="1" applyAlignment="1">
      <alignment horizontal="right" vertical="center"/>
    </xf>
    <xf numFmtId="2" fontId="11" fillId="2" borderId="9" xfId="0" applyNumberFormat="1" applyFont="1" applyFill="1" applyBorder="1" applyAlignment="1">
      <alignment horizontal="right" vertical="center"/>
    </xf>
    <xf numFmtId="2" fontId="37" fillId="4" borderId="23" xfId="14" applyNumberFormat="1" applyFont="1" applyFill="1" applyBorder="1" applyAlignment="1">
      <alignment horizontal="right" vertical="center"/>
    </xf>
    <xf numFmtId="2" fontId="37" fillId="3" borderId="23" xfId="14" applyNumberFormat="1" applyFont="1" applyFill="1" applyBorder="1" applyAlignment="1">
      <alignment horizontal="right" vertical="center"/>
    </xf>
    <xf numFmtId="0" fontId="33" fillId="4" borderId="4" xfId="14" applyNumberFormat="1" applyFont="1" applyFill="1" applyBorder="1" applyAlignment="1">
      <alignment horizontal="right" vertical="center"/>
    </xf>
    <xf numFmtId="0" fontId="33" fillId="4" borderId="12" xfId="14" applyNumberFormat="1" applyFont="1" applyFill="1" applyBorder="1" applyAlignment="1">
      <alignment horizontal="right" vertical="center"/>
    </xf>
    <xf numFmtId="165" fontId="33" fillId="4" borderId="4" xfId="14" applyNumberFormat="1" applyFont="1" applyFill="1" applyBorder="1" applyAlignment="1">
      <alignment horizontal="right" vertical="center"/>
    </xf>
    <xf numFmtId="0" fontId="11" fillId="2" borderId="10" xfId="0" applyFont="1" applyFill="1" applyBorder="1" applyAlignment="1">
      <alignment horizontal="right" vertical="center"/>
    </xf>
    <xf numFmtId="0" fontId="11" fillId="2" borderId="9" xfId="0" applyFont="1" applyFill="1" applyBorder="1" applyAlignment="1">
      <alignment horizontal="right" vertical="center"/>
    </xf>
    <xf numFmtId="165" fontId="38" fillId="3" borderId="12" xfId="14" applyNumberFormat="1" applyFont="1" applyFill="1" applyBorder="1" applyAlignment="1">
      <alignment horizontal="right" vertical="center"/>
    </xf>
    <xf numFmtId="165" fontId="15" fillId="2" borderId="10" xfId="0" applyNumberFormat="1" applyFont="1" applyFill="1" applyBorder="1" applyAlignment="1">
      <alignment horizontal="right" vertical="center" wrapText="1"/>
    </xf>
    <xf numFmtId="165" fontId="15" fillId="2" borderId="9" xfId="0" applyNumberFormat="1" applyFont="1" applyFill="1" applyBorder="1" applyAlignment="1">
      <alignment horizontal="right" vertical="center" wrapText="1"/>
    </xf>
    <xf numFmtId="165" fontId="48" fillId="3" borderId="23" xfId="14" applyNumberFormat="1" applyFont="1" applyFill="1" applyBorder="1" applyAlignment="1">
      <alignment horizontal="right" vertical="center"/>
    </xf>
    <xf numFmtId="10" fontId="38" fillId="3" borderId="7" xfId="1" applyNumberFormat="1" applyFont="1" applyFill="1" applyBorder="1" applyAlignment="1">
      <alignment horizontal="right" vertical="top"/>
    </xf>
    <xf numFmtId="10" fontId="38" fillId="3" borderId="23" xfId="14" applyNumberFormat="1" applyFont="1" applyFill="1" applyBorder="1" applyAlignment="1">
      <alignment horizontal="right" vertical="top"/>
    </xf>
    <xf numFmtId="10" fontId="38" fillId="3" borderId="7" xfId="14" applyNumberFormat="1" applyFont="1" applyFill="1" applyBorder="1" applyAlignment="1">
      <alignment horizontal="right" vertical="top"/>
    </xf>
    <xf numFmtId="169" fontId="38" fillId="3" borderId="7" xfId="14" applyNumberFormat="1" applyFont="1" applyFill="1" applyBorder="1" applyAlignment="1">
      <alignment horizontal="right" vertical="top"/>
    </xf>
    <xf numFmtId="0" fontId="33" fillId="4" borderId="8" xfId="14" applyNumberFormat="1" applyFont="1" applyFill="1" applyBorder="1" applyAlignment="1">
      <alignment horizontal="right" vertical="center"/>
    </xf>
    <xf numFmtId="0" fontId="33" fillId="3" borderId="8" xfId="14" applyNumberFormat="1" applyFont="1" applyFill="1" applyBorder="1" applyAlignment="1">
      <alignment horizontal="right" vertical="center"/>
    </xf>
    <xf numFmtId="0" fontId="33" fillId="4" borderId="6" xfId="14" applyNumberFormat="1" applyFont="1" applyFill="1" applyBorder="1" applyAlignment="1">
      <alignment horizontal="right" vertical="center"/>
    </xf>
    <xf numFmtId="3" fontId="33" fillId="4" borderId="6" xfId="14" applyNumberFormat="1" applyFont="1" applyFill="1" applyBorder="1" applyAlignment="1">
      <alignment horizontal="right" vertical="center"/>
    </xf>
    <xf numFmtId="0" fontId="11" fillId="4" borderId="0" xfId="0" applyFont="1" applyFill="1" applyAlignment="1">
      <alignment horizontal="right" vertical="center"/>
    </xf>
    <xf numFmtId="0" fontId="33" fillId="4" borderId="10" xfId="14" applyNumberFormat="1" applyFont="1" applyFill="1" applyBorder="1" applyAlignment="1">
      <alignment horizontal="right" vertical="center"/>
    </xf>
    <xf numFmtId="0" fontId="11" fillId="4" borderId="10" xfId="0" applyFont="1" applyFill="1" applyBorder="1" applyAlignment="1">
      <alignment horizontal="right" vertical="center"/>
    </xf>
    <xf numFmtId="0" fontId="11" fillId="4" borderId="11" xfId="0" applyFont="1" applyFill="1" applyBorder="1" applyAlignment="1">
      <alignment horizontal="right" vertical="center"/>
    </xf>
    <xf numFmtId="0" fontId="33" fillId="3" borderId="6" xfId="14" applyNumberFormat="1" applyFont="1" applyFill="1" applyBorder="1" applyAlignment="1">
      <alignment horizontal="right" vertical="center"/>
    </xf>
    <xf numFmtId="0" fontId="33" fillId="3" borderId="10" xfId="14" applyNumberFormat="1" applyFont="1" applyFill="1" applyBorder="1" applyAlignment="1">
      <alignment horizontal="right" vertical="center"/>
    </xf>
    <xf numFmtId="0" fontId="11" fillId="2" borderId="11" xfId="0" quotePrefix="1" applyFont="1" applyFill="1" applyBorder="1" applyAlignment="1">
      <alignment horizontal="right" vertical="center"/>
    </xf>
    <xf numFmtId="0" fontId="11" fillId="2" borderId="11" xfId="0" applyFont="1" applyFill="1" applyBorder="1" applyAlignment="1">
      <alignment horizontal="right" vertical="center"/>
    </xf>
    <xf numFmtId="2" fontId="11" fillId="4" borderId="11" xfId="0" applyNumberFormat="1" applyFont="1" applyFill="1" applyBorder="1" applyAlignment="1">
      <alignment horizontal="right" vertical="center"/>
    </xf>
    <xf numFmtId="169" fontId="11" fillId="2" borderId="27" xfId="0" applyNumberFormat="1" applyFont="1" applyFill="1" applyBorder="1" applyAlignment="1">
      <alignment horizontal="right" vertical="center"/>
    </xf>
    <xf numFmtId="49" fontId="13" fillId="8" borderId="0" xfId="0" applyNumberFormat="1" applyFont="1" applyFill="1" applyAlignment="1">
      <alignment horizontal="right" vertical="center"/>
    </xf>
    <xf numFmtId="0" fontId="11" fillId="0" borderId="52" xfId="0" applyFont="1" applyBorder="1" applyAlignment="1">
      <alignment horizontal="left" vertical="center" indent="2"/>
    </xf>
    <xf numFmtId="0" fontId="11" fillId="2" borderId="52" xfId="0" applyFont="1" applyFill="1" applyBorder="1" applyAlignment="1">
      <alignment horizontal="center" vertical="center"/>
    </xf>
    <xf numFmtId="9" fontId="11" fillId="2" borderId="52" xfId="0" applyNumberFormat="1" applyFont="1" applyFill="1" applyBorder="1" applyAlignment="1">
      <alignment horizontal="center" vertical="center"/>
    </xf>
    <xf numFmtId="165" fontId="11" fillId="2" borderId="52" xfId="0" applyNumberFormat="1" applyFont="1" applyFill="1" applyBorder="1" applyAlignment="1">
      <alignment horizontal="center" vertical="center"/>
    </xf>
    <xf numFmtId="1" fontId="11" fillId="2" borderId="52" xfId="0" applyNumberFormat="1" applyFont="1" applyFill="1" applyBorder="1" applyAlignment="1">
      <alignment horizontal="center" vertical="center"/>
    </xf>
    <xf numFmtId="9" fontId="11" fillId="2" borderId="52" xfId="0" applyNumberFormat="1" applyFont="1" applyFill="1" applyBorder="1" applyAlignment="1">
      <alignment horizontal="center"/>
    </xf>
    <xf numFmtId="0" fontId="14" fillId="0" borderId="51" xfId="0" applyFont="1" applyBorder="1" applyAlignment="1">
      <alignment horizontal="left" vertical="center" indent="1"/>
    </xf>
    <xf numFmtId="0" fontId="14" fillId="2" borderId="51" xfId="0" applyFont="1" applyFill="1" applyBorder="1" applyAlignment="1">
      <alignment horizontal="center" vertical="center"/>
    </xf>
    <xf numFmtId="10" fontId="14" fillId="2" borderId="51" xfId="14" applyNumberFormat="1" applyFont="1" applyFill="1" applyBorder="1" applyAlignment="1">
      <alignment horizontal="center" vertical="center"/>
    </xf>
    <xf numFmtId="165" fontId="14" fillId="2" borderId="51" xfId="0" applyNumberFormat="1" applyFont="1" applyFill="1" applyBorder="1" applyAlignment="1">
      <alignment horizontal="center" vertical="center"/>
    </xf>
    <xf numFmtId="9" fontId="14" fillId="2" borderId="51" xfId="0" applyNumberFormat="1" applyFont="1" applyFill="1" applyBorder="1" applyAlignment="1">
      <alignment horizontal="center"/>
    </xf>
    <xf numFmtId="9" fontId="14" fillId="2" borderId="51" xfId="0" applyNumberFormat="1" applyFont="1" applyFill="1" applyBorder="1" applyAlignment="1">
      <alignment horizontal="center" vertical="center" wrapText="1"/>
    </xf>
    <xf numFmtId="1" fontId="11" fillId="2" borderId="51" xfId="0" applyNumberFormat="1" applyFont="1" applyFill="1" applyBorder="1" applyAlignment="1">
      <alignment horizontal="center" vertical="center"/>
    </xf>
    <xf numFmtId="1" fontId="14" fillId="2" borderId="51" xfId="0" applyNumberFormat="1" applyFont="1" applyFill="1" applyBorder="1" applyAlignment="1">
      <alignment horizontal="center" vertical="center"/>
    </xf>
    <xf numFmtId="0" fontId="11" fillId="2" borderId="52" xfId="0" applyFont="1" applyFill="1" applyBorder="1" applyAlignment="1">
      <alignment horizontal="left" vertical="center" indent="2"/>
    </xf>
    <xf numFmtId="0" fontId="11" fillId="2" borderId="0" xfId="0" applyFont="1" applyFill="1" applyAlignment="1">
      <alignment horizontal="center" vertical="center"/>
    </xf>
    <xf numFmtId="0" fontId="11" fillId="2" borderId="52" xfId="0" applyFont="1" applyFill="1" applyBorder="1" applyAlignment="1">
      <alignment horizontal="center" vertical="center" wrapText="1"/>
    </xf>
    <xf numFmtId="0" fontId="11" fillId="0" borderId="17" xfId="0" applyFont="1" applyBorder="1" applyAlignment="1">
      <alignment horizontal="left" vertical="center" indent="2"/>
    </xf>
    <xf numFmtId="9" fontId="14" fillId="2" borderId="51" xfId="0" applyNumberFormat="1" applyFont="1" applyFill="1" applyBorder="1" applyAlignment="1">
      <alignment horizontal="center" vertical="center"/>
    </xf>
    <xf numFmtId="0" fontId="13" fillId="7" borderId="53" xfId="0" applyFont="1" applyFill="1" applyBorder="1" applyAlignment="1">
      <alignment horizontal="center" vertical="center" wrapText="1"/>
    </xf>
    <xf numFmtId="0" fontId="13" fillId="7" borderId="54" xfId="0" applyFont="1" applyFill="1" applyBorder="1" applyAlignment="1">
      <alignment horizontal="center" vertical="center" wrapText="1"/>
    </xf>
    <xf numFmtId="1" fontId="11" fillId="2" borderId="52" xfId="14" applyNumberFormat="1" applyFont="1" applyFill="1" applyBorder="1" applyAlignment="1">
      <alignment horizontal="center" vertical="center"/>
    </xf>
    <xf numFmtId="175" fontId="11" fillId="0" borderId="52" xfId="14" applyNumberFormat="1" applyFont="1" applyFill="1" applyBorder="1" applyAlignment="1">
      <alignment horizontal="center" vertical="center"/>
    </xf>
    <xf numFmtId="165" fontId="14" fillId="0" borderId="52" xfId="0" applyNumberFormat="1" applyFont="1" applyBorder="1" applyAlignment="1">
      <alignment horizontal="center" vertical="center"/>
    </xf>
    <xf numFmtId="9" fontId="11" fillId="2" borderId="0" xfId="0" applyNumberFormat="1" applyFont="1" applyFill="1" applyAlignment="1">
      <alignment horizontal="center" vertical="center"/>
    </xf>
    <xf numFmtId="165" fontId="11" fillId="2" borderId="0" xfId="0" applyNumberFormat="1" applyFont="1" applyFill="1" applyAlignment="1">
      <alignment horizontal="center" vertical="center"/>
    </xf>
    <xf numFmtId="1" fontId="11" fillId="2" borderId="0" xfId="0" applyNumberFormat="1" applyFont="1" applyFill="1" applyAlignment="1">
      <alignment horizontal="center" vertical="center"/>
    </xf>
    <xf numFmtId="9" fontId="11" fillId="2" borderId="0" xfId="0" applyNumberFormat="1" applyFont="1" applyFill="1" applyAlignment="1">
      <alignment horizontal="center"/>
    </xf>
    <xf numFmtId="9" fontId="11" fillId="2" borderId="0" xfId="0" applyNumberFormat="1" applyFont="1" applyFill="1" applyAlignment="1">
      <alignment horizontal="center" vertical="center" wrapText="1"/>
    </xf>
    <xf numFmtId="165" fontId="14" fillId="0" borderId="0" xfId="0" applyNumberFormat="1" applyFont="1" applyAlignment="1">
      <alignment horizontal="center" vertical="center"/>
    </xf>
    <xf numFmtId="175" fontId="14" fillId="0" borderId="0" xfId="14" applyNumberFormat="1" applyFont="1" applyFill="1" applyBorder="1" applyAlignment="1">
      <alignment horizontal="center" vertical="center"/>
    </xf>
    <xf numFmtId="1" fontId="11" fillId="0" borderId="0" xfId="0" applyNumberFormat="1" applyFont="1" applyAlignment="1">
      <alignment horizontal="center" vertical="center"/>
    </xf>
    <xf numFmtId="37" fontId="14" fillId="2" borderId="51" xfId="14" applyNumberFormat="1" applyFont="1" applyFill="1" applyBorder="1" applyAlignment="1">
      <alignment horizontal="center" vertical="center"/>
    </xf>
    <xf numFmtId="9" fontId="14" fillId="2" borderId="51" xfId="1" applyFont="1" applyFill="1" applyBorder="1" applyAlignment="1">
      <alignment horizontal="center" vertical="center"/>
    </xf>
    <xf numFmtId="165" fontId="14" fillId="0" borderId="51" xfId="0" applyNumberFormat="1" applyFont="1" applyBorder="1" applyAlignment="1">
      <alignment horizontal="center" vertical="center"/>
    </xf>
    <xf numFmtId="175" fontId="14" fillId="0" borderId="51" xfId="14" applyNumberFormat="1" applyFont="1" applyFill="1" applyBorder="1" applyAlignment="1">
      <alignment horizontal="center" vertical="center"/>
    </xf>
    <xf numFmtId="0" fontId="14" fillId="2" borderId="51" xfId="0" applyFont="1" applyFill="1" applyBorder="1" applyAlignment="1">
      <alignment horizontal="left" vertical="center" indent="1"/>
    </xf>
    <xf numFmtId="1" fontId="14" fillId="0" borderId="51" xfId="0" applyNumberFormat="1" applyFont="1" applyBorder="1" applyAlignment="1">
      <alignment horizontal="center" vertical="center"/>
    </xf>
    <xf numFmtId="0" fontId="11" fillId="2" borderId="0" xfId="0" applyFont="1" applyFill="1" applyAlignment="1">
      <alignment horizontal="left" vertical="center" indent="2"/>
    </xf>
    <xf numFmtId="0" fontId="11" fillId="2" borderId="52" xfId="14" applyNumberFormat="1" applyFont="1" applyFill="1" applyBorder="1" applyAlignment="1">
      <alignment horizontal="center" vertical="center"/>
    </xf>
    <xf numFmtId="166" fontId="11" fillId="2" borderId="52" xfId="14" applyNumberFormat="1" applyFont="1" applyFill="1" applyBorder="1" applyAlignment="1">
      <alignment horizontal="center" vertical="center"/>
    </xf>
    <xf numFmtId="9" fontId="11" fillId="2" borderId="52" xfId="1" applyFont="1" applyFill="1" applyBorder="1" applyAlignment="1">
      <alignment horizontal="center" vertical="center"/>
    </xf>
    <xf numFmtId="176" fontId="11" fillId="2" borderId="52" xfId="14" applyNumberFormat="1" applyFont="1" applyFill="1" applyBorder="1" applyAlignment="1">
      <alignment horizontal="center" vertical="center"/>
    </xf>
    <xf numFmtId="0" fontId="14" fillId="2" borderId="51" xfId="14" applyNumberFormat="1" applyFont="1" applyFill="1" applyBorder="1" applyAlignment="1">
      <alignment horizontal="center" vertical="center"/>
    </xf>
    <xf numFmtId="166" fontId="14" fillId="2" borderId="51" xfId="14" applyNumberFormat="1" applyFont="1" applyFill="1" applyBorder="1" applyAlignment="1">
      <alignment horizontal="center" vertical="center"/>
    </xf>
    <xf numFmtId="176" fontId="14" fillId="2" borderId="51" xfId="14" applyNumberFormat="1" applyFont="1" applyFill="1" applyBorder="1" applyAlignment="1">
      <alignment horizontal="center" vertical="center"/>
    </xf>
    <xf numFmtId="0" fontId="31" fillId="2" borderId="50" xfId="0" applyFont="1" applyFill="1" applyBorder="1" applyAlignment="1">
      <alignment vertical="center"/>
    </xf>
    <xf numFmtId="17" fontId="11" fillId="2" borderId="52" xfId="0" quotePrefix="1" applyNumberFormat="1" applyFont="1" applyFill="1" applyBorder="1" applyAlignment="1">
      <alignment horizontal="center" vertical="center"/>
    </xf>
    <xf numFmtId="3" fontId="11" fillId="2" borderId="52" xfId="14" applyNumberFormat="1" applyFont="1" applyFill="1" applyBorder="1" applyAlignment="1">
      <alignment horizontal="center"/>
    </xf>
    <xf numFmtId="169" fontId="11" fillId="2" borderId="52" xfId="1" applyNumberFormat="1" applyFont="1" applyFill="1" applyBorder="1" applyAlignment="1">
      <alignment horizontal="center" vertical="center"/>
    </xf>
    <xf numFmtId="10" fontId="11" fillId="2" borderId="52" xfId="1" applyNumberFormat="1" applyFont="1" applyFill="1" applyBorder="1" applyAlignment="1">
      <alignment horizontal="center" vertical="center"/>
    </xf>
    <xf numFmtId="43" fontId="14" fillId="2" borderId="51" xfId="14" applyFont="1" applyFill="1" applyBorder="1" applyAlignment="1">
      <alignment horizontal="center" vertical="center"/>
    </xf>
    <xf numFmtId="3" fontId="14" fillId="2" borderId="51" xfId="14" applyNumberFormat="1" applyFont="1" applyFill="1" applyBorder="1" applyAlignment="1">
      <alignment horizontal="center"/>
    </xf>
    <xf numFmtId="169" fontId="14" fillId="2" borderId="51" xfId="1" applyNumberFormat="1" applyFont="1" applyFill="1" applyBorder="1" applyAlignment="1">
      <alignment horizontal="center" vertical="center"/>
    </xf>
    <xf numFmtId="10" fontId="14" fillId="2" borderId="51" xfId="1" applyNumberFormat="1" applyFont="1" applyFill="1" applyBorder="1" applyAlignment="1">
      <alignment horizontal="center" vertical="center"/>
    </xf>
    <xf numFmtId="169" fontId="33" fillId="3" borderId="4" xfId="14" applyNumberFormat="1" applyFont="1" applyFill="1" applyBorder="1" applyAlignment="1">
      <alignment horizontal="right" vertical="center"/>
    </xf>
    <xf numFmtId="0" fontId="14" fillId="2" borderId="0" xfId="0" applyFont="1" applyFill="1" applyAlignment="1">
      <alignment vertical="center"/>
    </xf>
    <xf numFmtId="0" fontId="28" fillId="10" borderId="0" xfId="0" applyFont="1" applyFill="1" applyAlignment="1">
      <alignment horizontal="right" vertical="center" wrapText="1"/>
    </xf>
    <xf numFmtId="9" fontId="13" fillId="7" borderId="0" xfId="5" applyFont="1" applyFill="1" applyAlignment="1">
      <alignment horizontal="right" vertical="center" wrapText="1"/>
    </xf>
    <xf numFmtId="9" fontId="25" fillId="2" borderId="0" xfId="5" applyFont="1" applyFill="1" applyAlignment="1">
      <alignment wrapText="1"/>
    </xf>
    <xf numFmtId="0" fontId="81" fillId="2" borderId="0" xfId="0" applyFont="1" applyFill="1" applyAlignment="1">
      <alignment horizontal="left" indent="1"/>
    </xf>
    <xf numFmtId="0" fontId="14" fillId="0" borderId="50" xfId="0" applyFont="1" applyBorder="1" applyAlignment="1">
      <alignment horizontal="left" vertical="center"/>
    </xf>
    <xf numFmtId="170" fontId="33" fillId="3" borderId="7" xfId="14" applyNumberFormat="1" applyFont="1" applyFill="1" applyBorder="1" applyAlignment="1">
      <alignment horizontal="right" vertical="top"/>
    </xf>
    <xf numFmtId="170" fontId="33" fillId="4" borderId="7" xfId="14" applyNumberFormat="1" applyFont="1" applyFill="1" applyBorder="1" applyAlignment="1">
      <alignment horizontal="right" vertical="top"/>
    </xf>
    <xf numFmtId="170" fontId="33" fillId="3" borderId="21" xfId="14" applyNumberFormat="1" applyFont="1" applyFill="1" applyBorder="1" applyAlignment="1">
      <alignment horizontal="right" vertical="top"/>
    </xf>
    <xf numFmtId="170" fontId="33" fillId="4" borderId="21" xfId="14" applyNumberFormat="1" applyFont="1" applyFill="1" applyBorder="1" applyAlignment="1">
      <alignment horizontal="right" vertical="top"/>
    </xf>
    <xf numFmtId="168" fontId="11" fillId="3" borderId="8" xfId="0" applyNumberFormat="1" applyFont="1" applyFill="1" applyBorder="1" applyAlignment="1">
      <alignment horizontal="right" vertical="center"/>
    </xf>
    <xf numFmtId="168" fontId="11" fillId="3" borderId="8" xfId="0" applyNumberFormat="1" applyFont="1" applyFill="1" applyBorder="1" applyAlignment="1">
      <alignment horizontal="right" vertical="center" wrapText="1"/>
    </xf>
    <xf numFmtId="170" fontId="33" fillId="4" borderId="8" xfId="14" applyNumberFormat="1" applyFont="1" applyFill="1" applyBorder="1" applyAlignment="1">
      <alignment horizontal="right" vertical="top"/>
    </xf>
    <xf numFmtId="170" fontId="33" fillId="3" borderId="8" xfId="14" applyNumberFormat="1" applyFont="1" applyFill="1" applyBorder="1" applyAlignment="1">
      <alignment horizontal="right" vertical="top"/>
    </xf>
    <xf numFmtId="168" fontId="14" fillId="3" borderId="22" xfId="0" applyNumberFormat="1" applyFont="1" applyFill="1" applyBorder="1" applyAlignment="1">
      <alignment horizontal="right" vertical="center"/>
    </xf>
    <xf numFmtId="168" fontId="14" fillId="3" borderId="22" xfId="0" applyNumberFormat="1" applyFont="1" applyFill="1" applyBorder="1" applyAlignment="1">
      <alignment horizontal="right" vertical="center" wrapText="1"/>
    </xf>
    <xf numFmtId="168" fontId="11" fillId="3" borderId="22" xfId="0" applyNumberFormat="1" applyFont="1" applyFill="1" applyBorder="1" applyAlignment="1">
      <alignment horizontal="right" vertical="center"/>
    </xf>
    <xf numFmtId="170" fontId="37" fillId="4" borderId="22" xfId="14" applyNumberFormat="1" applyFont="1" applyFill="1" applyBorder="1" applyAlignment="1">
      <alignment horizontal="right" vertical="top"/>
    </xf>
    <xf numFmtId="170" fontId="37" fillId="3" borderId="22" xfId="14" applyNumberFormat="1" applyFont="1" applyFill="1" applyBorder="1" applyAlignment="1">
      <alignment horizontal="right" vertical="top"/>
    </xf>
    <xf numFmtId="170" fontId="48" fillId="3" borderId="25" xfId="14" applyNumberFormat="1" applyFont="1" applyFill="1" applyBorder="1" applyAlignment="1">
      <alignment horizontal="right" vertical="center"/>
    </xf>
    <xf numFmtId="2" fontId="37" fillId="4" borderId="6" xfId="1" applyNumberFormat="1" applyFont="1" applyFill="1" applyBorder="1" applyAlignment="1">
      <alignment horizontal="right" vertical="center"/>
    </xf>
    <xf numFmtId="0" fontId="41" fillId="3" borderId="0" xfId="0" applyFont="1" applyFill="1"/>
    <xf numFmtId="0" fontId="11" fillId="4" borderId="8" xfId="0" applyFont="1" applyFill="1" applyBorder="1" applyAlignment="1">
      <alignment horizontal="right" vertical="center" wrapText="1"/>
    </xf>
    <xf numFmtId="174" fontId="38" fillId="3" borderId="8" xfId="14" applyNumberFormat="1" applyFont="1" applyFill="1" applyBorder="1" applyAlignment="1">
      <alignment horizontal="right" vertical="center"/>
    </xf>
    <xf numFmtId="171" fontId="15" fillId="2" borderId="8" xfId="1" applyNumberFormat="1" applyFont="1" applyFill="1" applyBorder="1" applyAlignment="1">
      <alignment horizontal="right" vertical="center" wrapText="1"/>
    </xf>
    <xf numFmtId="0" fontId="13" fillId="7" borderId="55" xfId="0" applyFont="1" applyFill="1" applyBorder="1" applyAlignment="1">
      <alignment horizontal="right" vertical="center" wrapText="1"/>
    </xf>
    <xf numFmtId="0" fontId="13" fillId="7" borderId="56" xfId="0" applyFont="1" applyFill="1" applyBorder="1" applyAlignment="1">
      <alignment horizontal="right" vertical="center" wrapText="1"/>
    </xf>
    <xf numFmtId="49" fontId="13" fillId="7" borderId="56" xfId="0" applyNumberFormat="1" applyFont="1" applyFill="1" applyBorder="1" applyAlignment="1">
      <alignment horizontal="right" vertical="center" wrapText="1"/>
    </xf>
    <xf numFmtId="0" fontId="13" fillId="7" borderId="57" xfId="0" applyFont="1" applyFill="1" applyBorder="1" applyAlignment="1">
      <alignment horizontal="right" vertical="center" wrapText="1"/>
    </xf>
    <xf numFmtId="2" fontId="11" fillId="2" borderId="7" xfId="0" quotePrefix="1" applyNumberFormat="1" applyFont="1" applyFill="1" applyBorder="1" applyAlignment="1">
      <alignment horizontal="right" vertical="center" wrapText="1"/>
    </xf>
    <xf numFmtId="2" fontId="11" fillId="2" borderId="8" xfId="0" quotePrefix="1" applyNumberFormat="1" applyFont="1" applyFill="1" applyBorder="1" applyAlignment="1">
      <alignment horizontal="right" vertical="center" wrapText="1"/>
    </xf>
    <xf numFmtId="185" fontId="11" fillId="2" borderId="7" xfId="0" quotePrefix="1" applyNumberFormat="1" applyFont="1" applyFill="1" applyBorder="1" applyAlignment="1">
      <alignment horizontal="right" vertical="center" wrapText="1"/>
    </xf>
    <xf numFmtId="185" fontId="11" fillId="2" borderId="8" xfId="0" quotePrefix="1" applyNumberFormat="1" applyFont="1" applyFill="1" applyBorder="1" applyAlignment="1">
      <alignment horizontal="right" vertical="center" wrapText="1"/>
    </xf>
    <xf numFmtId="175" fontId="11" fillId="0" borderId="58" xfId="14" applyNumberFormat="1" applyFont="1" applyBorder="1" applyAlignment="1">
      <alignment horizontal="right" vertical="center"/>
    </xf>
    <xf numFmtId="9" fontId="11" fillId="0" borderId="8" xfId="1" applyFont="1" applyBorder="1" applyAlignment="1">
      <alignment horizontal="right" vertical="center"/>
    </xf>
    <xf numFmtId="9" fontId="14" fillId="5" borderId="31" xfId="0" applyNumberFormat="1" applyFont="1" applyFill="1" applyBorder="1" applyAlignment="1">
      <alignment horizontal="right" vertical="center"/>
    </xf>
    <xf numFmtId="1" fontId="11" fillId="0" borderId="6" xfId="0" applyNumberFormat="1" applyFont="1" applyBorder="1" applyAlignment="1">
      <alignment horizontal="center" vertical="center"/>
    </xf>
    <xf numFmtId="186" fontId="14" fillId="2" borderId="51" xfId="0" applyNumberFormat="1" applyFont="1" applyFill="1" applyBorder="1" applyAlignment="1">
      <alignment horizontal="center" vertical="center"/>
    </xf>
    <xf numFmtId="165" fontId="11" fillId="0" borderId="0" xfId="14" applyNumberFormat="1" applyFont="1" applyFill="1" applyBorder="1" applyAlignment="1">
      <alignment horizontal="right" wrapText="1"/>
    </xf>
    <xf numFmtId="165" fontId="11" fillId="0" borderId="59" xfId="14" applyNumberFormat="1" applyFont="1" applyFill="1" applyBorder="1" applyAlignment="1">
      <alignment horizontal="center"/>
    </xf>
    <xf numFmtId="10" fontId="11" fillId="0" borderId="59" xfId="0" applyNumberFormat="1" applyFont="1" applyBorder="1" applyAlignment="1">
      <alignment horizontal="center"/>
    </xf>
    <xf numFmtId="175" fontId="11" fillId="0" borderId="8" xfId="14" applyNumberFormat="1" applyFont="1" applyBorder="1" applyAlignment="1">
      <alignment horizontal="right" vertical="center"/>
    </xf>
    <xf numFmtId="165" fontId="11" fillId="0" borderId="7" xfId="0" applyNumberFormat="1" applyFont="1" applyBorder="1" applyAlignment="1">
      <alignment horizontal="center" vertical="center"/>
    </xf>
    <xf numFmtId="165" fontId="11" fillId="0" borderId="8" xfId="0" applyNumberFormat="1" applyFont="1" applyBorder="1" applyAlignment="1">
      <alignment horizontal="center" vertical="center"/>
    </xf>
    <xf numFmtId="165" fontId="48" fillId="3" borderId="6" xfId="1" applyNumberFormat="1" applyFont="1" applyFill="1" applyBorder="1" applyAlignment="1">
      <alignment horizontal="right" vertical="center"/>
    </xf>
    <xf numFmtId="165" fontId="48" fillId="0" borderId="6" xfId="1" applyNumberFormat="1" applyFont="1" applyFill="1" applyBorder="1" applyAlignment="1">
      <alignment horizontal="right" vertical="center"/>
    </xf>
    <xf numFmtId="0" fontId="69" fillId="0" borderId="0" xfId="0" applyFont="1" applyAlignment="1">
      <alignment horizontal="left" vertical="center" wrapText="1"/>
    </xf>
    <xf numFmtId="0" fontId="31" fillId="0" borderId="0" xfId="0" applyFont="1" applyAlignment="1">
      <alignment horizontal="center" vertical="center"/>
    </xf>
    <xf numFmtId="0" fontId="31" fillId="0" borderId="0" xfId="0" applyFont="1" applyAlignment="1">
      <alignment horizontal="left" vertical="center" wrapText="1"/>
    </xf>
    <xf numFmtId="0" fontId="27" fillId="0" borderId="0" xfId="0" applyFont="1" applyAlignment="1">
      <alignment vertical="center" wrapText="1"/>
    </xf>
    <xf numFmtId="0" fontId="32" fillId="0" borderId="0" xfId="0" applyFont="1" applyAlignment="1">
      <alignment vertical="center"/>
    </xf>
    <xf numFmtId="0" fontId="14" fillId="2" borderId="3" xfId="0" applyFont="1" applyFill="1" applyBorder="1" applyAlignment="1">
      <alignment horizontal="left" vertical="center"/>
    </xf>
    <xf numFmtId="0" fontId="11" fillId="3" borderId="5" xfId="0" applyFont="1" applyFill="1" applyBorder="1" applyAlignment="1">
      <alignment horizontal="left" vertical="center" wrapText="1"/>
    </xf>
    <xf numFmtId="0" fontId="11" fillId="3" borderId="4" xfId="0" applyFont="1" applyFill="1" applyBorder="1" applyAlignment="1">
      <alignment horizontal="center" vertical="center"/>
    </xf>
    <xf numFmtId="165" fontId="33" fillId="4" borderId="5" xfId="22" applyNumberFormat="1" applyFont="1" applyFill="1" applyBorder="1" applyAlignment="1">
      <alignment horizontal="right" vertical="center"/>
    </xf>
    <xf numFmtId="165" fontId="33" fillId="3" borderId="5" xfId="22" applyNumberFormat="1" applyFont="1" applyFill="1" applyBorder="1" applyAlignment="1">
      <alignment horizontal="right" vertical="center"/>
    </xf>
    <xf numFmtId="168" fontId="2" fillId="2" borderId="0" xfId="0" applyNumberFormat="1" applyFont="1" applyFill="1"/>
    <xf numFmtId="176" fontId="2" fillId="2" borderId="0" xfId="0" applyNumberFormat="1" applyFont="1" applyFill="1"/>
    <xf numFmtId="0" fontId="11" fillId="3" borderId="5" xfId="0" applyFont="1" applyFill="1" applyBorder="1" applyAlignment="1">
      <alignment horizontal="left" vertical="center" wrapText="1" indent="1"/>
    </xf>
    <xf numFmtId="165" fontId="33" fillId="4" borderId="5" xfId="1" applyNumberFormat="1" applyFont="1" applyFill="1" applyBorder="1" applyAlignment="1">
      <alignment horizontal="right" vertical="center"/>
    </xf>
    <xf numFmtId="165" fontId="33" fillId="3" borderId="5" xfId="1" applyNumberFormat="1" applyFont="1" applyFill="1" applyBorder="1" applyAlignment="1">
      <alignment horizontal="right" vertical="center"/>
    </xf>
    <xf numFmtId="0" fontId="11" fillId="3" borderId="5" xfId="0" applyFont="1" applyFill="1" applyBorder="1" applyAlignment="1">
      <alignment horizontal="center" vertical="center"/>
    </xf>
    <xf numFmtId="169" fontId="33" fillId="4" borderId="5" xfId="1" applyNumberFormat="1" applyFont="1" applyFill="1" applyBorder="1" applyAlignment="1">
      <alignment horizontal="right" vertical="center"/>
    </xf>
    <xf numFmtId="169" fontId="33" fillId="3" borderId="5" xfId="1" applyNumberFormat="1" applyFont="1" applyFill="1" applyBorder="1" applyAlignment="1">
      <alignment horizontal="right" vertical="center"/>
    </xf>
    <xf numFmtId="0" fontId="11" fillId="3" borderId="4" xfId="0" applyFont="1" applyFill="1" applyBorder="1" applyAlignment="1">
      <alignment horizontal="left" vertical="center" wrapText="1"/>
    </xf>
    <xf numFmtId="170" fontId="33" fillId="4" borderId="5" xfId="22" applyNumberFormat="1" applyFont="1" applyFill="1" applyBorder="1" applyAlignment="1">
      <alignment horizontal="right" vertical="center"/>
    </xf>
    <xf numFmtId="172" fontId="33" fillId="4" borderId="5" xfId="22" applyNumberFormat="1" applyFont="1" applyFill="1" applyBorder="1" applyAlignment="1">
      <alignment horizontal="right" vertical="center"/>
    </xf>
    <xf numFmtId="169" fontId="2" fillId="2" borderId="0" xfId="1" applyNumberFormat="1" applyFont="1" applyFill="1"/>
    <xf numFmtId="174" fontId="2" fillId="2" borderId="0" xfId="0" applyNumberFormat="1" applyFont="1" applyFill="1"/>
    <xf numFmtId="175" fontId="14" fillId="5" borderId="38" xfId="14" applyNumberFormat="1" applyFont="1" applyFill="1" applyBorder="1" applyAlignment="1">
      <alignment horizontal="right" vertical="center"/>
    </xf>
    <xf numFmtId="175" fontId="11" fillId="5" borderId="38" xfId="14" applyNumberFormat="1" applyFont="1" applyFill="1" applyBorder="1" applyAlignment="1">
      <alignment horizontal="right" vertical="center"/>
    </xf>
    <xf numFmtId="175" fontId="14" fillId="5" borderId="39" xfId="14" applyNumberFormat="1" applyFont="1" applyFill="1" applyBorder="1" applyAlignment="1">
      <alignment horizontal="right" vertical="center"/>
    </xf>
    <xf numFmtId="175" fontId="14" fillId="5" borderId="31" xfId="14" applyNumberFormat="1" applyFont="1" applyFill="1" applyBorder="1" applyAlignment="1">
      <alignment horizontal="right" vertical="center"/>
    </xf>
    <xf numFmtId="175" fontId="69" fillId="5" borderId="38" xfId="14" applyNumberFormat="1" applyFont="1" applyFill="1" applyBorder="1" applyAlignment="1">
      <alignment horizontal="right" vertical="center"/>
    </xf>
    <xf numFmtId="175" fontId="69" fillId="5" borderId="40" xfId="14" applyNumberFormat="1" applyFont="1" applyFill="1" applyBorder="1" applyAlignment="1">
      <alignment horizontal="right" vertical="center"/>
    </xf>
    <xf numFmtId="175" fontId="14" fillId="5" borderId="6" xfId="14" applyNumberFormat="1" applyFont="1" applyFill="1" applyBorder="1" applyAlignment="1">
      <alignment horizontal="right" vertical="center"/>
    </xf>
    <xf numFmtId="172" fontId="15" fillId="2" borderId="9" xfId="0" applyNumberFormat="1" applyFont="1" applyFill="1" applyBorder="1" applyAlignment="1">
      <alignment horizontal="right" vertical="center" wrapText="1"/>
    </xf>
    <xf numFmtId="174" fontId="33" fillId="4" borderId="0" xfId="14" applyNumberFormat="1" applyFont="1" applyFill="1" applyBorder="1" applyAlignment="1">
      <alignment horizontal="right" vertical="center"/>
    </xf>
    <xf numFmtId="49" fontId="13" fillId="7" borderId="0" xfId="0" applyNumberFormat="1" applyFont="1" applyFill="1" applyBorder="1" applyAlignment="1">
      <alignment horizontal="right"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xf>
    <xf numFmtId="174" fontId="33" fillId="3" borderId="0" xfId="14" applyNumberFormat="1" applyFont="1" applyFill="1" applyBorder="1" applyAlignment="1">
      <alignment horizontal="right" vertical="center"/>
    </xf>
    <xf numFmtId="166" fontId="38" fillId="3" borderId="0" xfId="14" applyNumberFormat="1" applyFont="1" applyFill="1" applyBorder="1" applyAlignment="1">
      <alignment horizontal="right" vertical="center"/>
    </xf>
    <xf numFmtId="0" fontId="13" fillId="7" borderId="0" xfId="0" applyFont="1" applyFill="1" applyBorder="1" applyAlignment="1">
      <alignment horizontal="right" vertical="center" wrapText="1"/>
    </xf>
    <xf numFmtId="174" fontId="83" fillId="3" borderId="6" xfId="14" applyNumberFormat="1" applyFont="1" applyFill="1" applyBorder="1" applyAlignment="1">
      <alignment horizontal="right" vertical="center"/>
    </xf>
    <xf numFmtId="174" fontId="83" fillId="3" borderId="0" xfId="14" applyNumberFormat="1" applyFont="1" applyFill="1" applyBorder="1" applyAlignment="1">
      <alignment horizontal="right" vertical="center"/>
    </xf>
    <xf numFmtId="173" fontId="15" fillId="2" borderId="8" xfId="0" applyNumberFormat="1" applyFont="1" applyFill="1" applyBorder="1" applyAlignment="1">
      <alignment horizontal="right" vertical="center"/>
    </xf>
    <xf numFmtId="0" fontId="11" fillId="2" borderId="7" xfId="0" applyFont="1" applyFill="1" applyBorder="1" applyAlignment="1">
      <alignment horizontal="left" vertical="center" wrapText="1" indent="2"/>
    </xf>
    <xf numFmtId="0" fontId="84" fillId="2" borderId="7" xfId="0" applyFont="1" applyFill="1" applyBorder="1" applyAlignment="1">
      <alignment horizontal="left" vertical="center" wrapText="1" indent="3"/>
    </xf>
    <xf numFmtId="0" fontId="84" fillId="2" borderId="7" xfId="0" applyFont="1" applyFill="1" applyBorder="1" applyAlignment="1">
      <alignment horizontal="left" vertical="center" wrapText="1" indent="2"/>
    </xf>
    <xf numFmtId="0" fontId="84" fillId="3" borderId="9" xfId="0" applyFont="1" applyFill="1" applyBorder="1" applyAlignment="1">
      <alignment horizontal="left" vertical="center" wrapText="1" indent="2"/>
    </xf>
    <xf numFmtId="171" fontId="86" fillId="3" borderId="47" xfId="14" applyNumberFormat="1" applyFont="1" applyFill="1" applyBorder="1" applyAlignment="1">
      <alignment horizontal="right" vertical="center"/>
    </xf>
    <xf numFmtId="170" fontId="86" fillId="3" borderId="47" xfId="14" applyNumberFormat="1" applyFont="1" applyFill="1" applyBorder="1" applyAlignment="1">
      <alignment horizontal="right" vertical="center"/>
    </xf>
    <xf numFmtId="170" fontId="85" fillId="3" borderId="47" xfId="14" applyNumberFormat="1" applyFont="1" applyFill="1" applyBorder="1" applyAlignment="1">
      <alignment horizontal="right" vertical="center"/>
    </xf>
    <xf numFmtId="170" fontId="85" fillId="4" borderId="47" xfId="14" applyNumberFormat="1" applyFont="1" applyFill="1" applyBorder="1" applyAlignment="1">
      <alignment horizontal="right" vertical="center"/>
    </xf>
    <xf numFmtId="171" fontId="83" fillId="3" borderId="8" xfId="14" applyNumberFormat="1" applyFont="1" applyFill="1" applyBorder="1" applyAlignment="1">
      <alignment horizontal="right" vertical="center"/>
    </xf>
    <xf numFmtId="170" fontId="83" fillId="3" borderId="8" xfId="14" applyNumberFormat="1" applyFont="1" applyFill="1" applyBorder="1" applyAlignment="1">
      <alignment horizontal="right" vertical="center"/>
    </xf>
    <xf numFmtId="170" fontId="87" fillId="3" borderId="0" xfId="14" applyNumberFormat="1" applyFont="1" applyFill="1" applyAlignment="1">
      <alignment horizontal="right" vertical="center"/>
    </xf>
    <xf numFmtId="170" fontId="87" fillId="4" borderId="8" xfId="14" applyNumberFormat="1" applyFont="1" applyFill="1" applyBorder="1" applyAlignment="1">
      <alignment horizontal="right" vertical="center"/>
    </xf>
    <xf numFmtId="171" fontId="83" fillId="3" borderId="7" xfId="14" applyNumberFormat="1" applyFont="1" applyFill="1" applyBorder="1" applyAlignment="1">
      <alignment horizontal="right" vertical="center"/>
    </xf>
    <xf numFmtId="170" fontId="83" fillId="3" borderId="7" xfId="14" applyNumberFormat="1" applyFont="1" applyFill="1" applyBorder="1" applyAlignment="1">
      <alignment horizontal="right" vertical="center"/>
    </xf>
    <xf numFmtId="170" fontId="87" fillId="3" borderId="6" xfId="14" applyNumberFormat="1" applyFont="1" applyFill="1" applyBorder="1" applyAlignment="1">
      <alignment horizontal="right" vertical="center"/>
    </xf>
    <xf numFmtId="170" fontId="87" fillId="4" borderId="7" xfId="14" applyNumberFormat="1" applyFont="1" applyFill="1" applyBorder="1" applyAlignment="1">
      <alignment horizontal="right" vertical="center"/>
    </xf>
    <xf numFmtId="171" fontId="86" fillId="3" borderId="6" xfId="14" applyNumberFormat="1" applyFont="1" applyFill="1" applyBorder="1" applyAlignment="1">
      <alignment horizontal="right" vertical="center"/>
    </xf>
    <xf numFmtId="170" fontId="86" fillId="3" borderId="6" xfId="14" applyNumberFormat="1" applyFont="1" applyFill="1" applyBorder="1" applyAlignment="1">
      <alignment horizontal="right" vertical="center"/>
    </xf>
    <xf numFmtId="170" fontId="85" fillId="3" borderId="6" xfId="14" applyNumberFormat="1" applyFont="1" applyFill="1" applyBorder="1" applyAlignment="1">
      <alignment horizontal="right" vertical="center"/>
    </xf>
    <xf numFmtId="170" fontId="85" fillId="4" borderId="6" xfId="14" applyNumberFormat="1" applyFont="1" applyFill="1" applyBorder="1" applyAlignment="1">
      <alignment horizontal="right" vertical="center"/>
    </xf>
    <xf numFmtId="0" fontId="84" fillId="0" borderId="10" xfId="0" applyFont="1" applyBorder="1" applyAlignment="1">
      <alignment horizontal="left" vertical="center" wrapText="1" indent="1"/>
    </xf>
    <xf numFmtId="0" fontId="88" fillId="3" borderId="22" xfId="0" applyFont="1" applyFill="1" applyBorder="1" applyAlignment="1">
      <alignment horizontal="left" vertical="center" wrapText="1"/>
    </xf>
    <xf numFmtId="0" fontId="89" fillId="0" borderId="0" xfId="0" applyFont="1"/>
    <xf numFmtId="170" fontId="83" fillId="3" borderId="6" xfId="14" applyNumberFormat="1" applyFont="1" applyFill="1" applyBorder="1" applyAlignment="1">
      <alignment horizontal="right" vertical="center"/>
    </xf>
    <xf numFmtId="170" fontId="86" fillId="3" borderId="44" xfId="14" applyNumberFormat="1" applyFont="1" applyFill="1" applyBorder="1" applyAlignment="1">
      <alignment horizontal="right" vertical="center"/>
    </xf>
    <xf numFmtId="0" fontId="90" fillId="8" borderId="0" xfId="0" applyFont="1" applyFill="1" applyAlignment="1">
      <alignment horizontal="right" vertical="center" wrapText="1"/>
    </xf>
    <xf numFmtId="0" fontId="91" fillId="10" borderId="0" xfId="0" applyFont="1" applyFill="1" applyAlignment="1">
      <alignment horizontal="right" vertical="center" wrapText="1"/>
    </xf>
    <xf numFmtId="170" fontId="87" fillId="4" borderId="6" xfId="14" applyNumberFormat="1" applyFont="1" applyFill="1" applyBorder="1" applyAlignment="1">
      <alignment horizontal="right" vertical="center"/>
    </xf>
    <xf numFmtId="171" fontId="83" fillId="3" borderId="6" xfId="14" applyNumberFormat="1" applyFont="1" applyFill="1" applyBorder="1" applyAlignment="1">
      <alignment horizontal="right" vertical="center"/>
    </xf>
    <xf numFmtId="0" fontId="91" fillId="10" borderId="0" xfId="0" applyFont="1" applyFill="1" applyAlignment="1">
      <alignment horizontal="right" vertical="center"/>
    </xf>
    <xf numFmtId="0" fontId="84" fillId="3" borderId="8" xfId="0" applyFont="1" applyFill="1" applyBorder="1" applyAlignment="1">
      <alignment horizontal="left" vertical="center" wrapText="1"/>
    </xf>
    <xf numFmtId="0" fontId="89" fillId="0" borderId="18" xfId="0" applyFont="1" applyBorder="1"/>
    <xf numFmtId="170" fontId="87" fillId="3" borderId="4" xfId="14" applyNumberFormat="1" applyFont="1" applyFill="1" applyBorder="1" applyAlignment="1">
      <alignment horizontal="left" vertical="center"/>
    </xf>
    <xf numFmtId="170" fontId="87" fillId="4" borderId="4" xfId="14" applyNumberFormat="1" applyFont="1" applyFill="1" applyBorder="1" applyAlignment="1">
      <alignment horizontal="right" vertical="center"/>
    </xf>
    <xf numFmtId="170" fontId="87" fillId="3" borderId="5" xfId="14" applyNumberFormat="1" applyFont="1" applyFill="1" applyBorder="1" applyAlignment="1">
      <alignment horizontal="right" vertical="center"/>
    </xf>
    <xf numFmtId="170" fontId="87" fillId="3" borderId="4" xfId="14" applyNumberFormat="1" applyFont="1" applyFill="1" applyBorder="1" applyAlignment="1">
      <alignment horizontal="right" vertical="center"/>
    </xf>
    <xf numFmtId="0" fontId="88" fillId="3" borderId="9" xfId="0" applyFont="1" applyFill="1" applyBorder="1" applyAlignment="1">
      <alignment horizontal="left" vertical="center" wrapText="1"/>
    </xf>
    <xf numFmtId="0" fontId="88" fillId="3" borderId="28" xfId="0" applyFont="1" applyFill="1" applyBorder="1" applyAlignment="1">
      <alignment horizontal="left" vertical="center" wrapText="1"/>
    </xf>
    <xf numFmtId="0" fontId="84" fillId="2" borderId="8" xfId="0" applyFont="1" applyFill="1" applyBorder="1" applyAlignment="1">
      <alignment horizontal="left" vertical="center" wrapText="1" indent="3"/>
    </xf>
    <xf numFmtId="0" fontId="88" fillId="3" borderId="24" xfId="0" applyFont="1" applyFill="1" applyBorder="1" applyAlignment="1">
      <alignment horizontal="left" vertical="center" wrapText="1"/>
    </xf>
    <xf numFmtId="0" fontId="88" fillId="3" borderId="25"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84" fillId="2" borderId="0" xfId="0" applyFont="1" applyFill="1" applyAlignment="1">
      <alignment horizontal="left" vertical="center" wrapText="1" indent="3"/>
    </xf>
    <xf numFmtId="0" fontId="88" fillId="3" borderId="29" xfId="0" applyFont="1" applyFill="1" applyBorder="1" applyAlignment="1">
      <alignment horizontal="left" vertical="center" wrapText="1"/>
    </xf>
    <xf numFmtId="0" fontId="92" fillId="2" borderId="0" xfId="0" applyFont="1" applyFill="1" applyAlignment="1">
      <alignment vertical="center"/>
    </xf>
    <xf numFmtId="0" fontId="84" fillId="2" borderId="0" xfId="0" applyFont="1" applyFill="1"/>
    <xf numFmtId="0" fontId="14" fillId="3" borderId="0" xfId="0" applyFont="1" applyFill="1" applyBorder="1" applyAlignment="1">
      <alignment horizontal="right" vertical="center"/>
    </xf>
    <xf numFmtId="170" fontId="37" fillId="4" borderId="0" xfId="14" applyNumberFormat="1" applyFont="1" applyFill="1" applyBorder="1" applyAlignment="1">
      <alignment horizontal="right" vertical="center"/>
    </xf>
    <xf numFmtId="169" fontId="48" fillId="3" borderId="0" xfId="1" applyNumberFormat="1" applyFont="1" applyFill="1" applyBorder="1" applyAlignment="1">
      <alignment horizontal="right" vertical="center"/>
    </xf>
    <xf numFmtId="171" fontId="33" fillId="4" borderId="5" xfId="14" applyNumberFormat="1" applyFont="1" applyFill="1" applyBorder="1" applyAlignment="1">
      <alignment horizontal="right" vertical="center"/>
    </xf>
    <xf numFmtId="165" fontId="37" fillId="0" borderId="6" xfId="1" applyNumberFormat="1" applyFont="1" applyFill="1" applyBorder="1" applyAlignment="1">
      <alignment horizontal="right" vertical="center"/>
    </xf>
    <xf numFmtId="170" fontId="37" fillId="0" borderId="6" xfId="14" applyNumberFormat="1" applyFont="1" applyFill="1" applyBorder="1" applyAlignment="1">
      <alignment horizontal="right" vertical="center"/>
    </xf>
    <xf numFmtId="3" fontId="33" fillId="0" borderId="12" xfId="14" applyNumberFormat="1" applyFont="1" applyFill="1" applyBorder="1" applyAlignment="1">
      <alignment horizontal="right" vertical="center"/>
    </xf>
    <xf numFmtId="4" fontId="33" fillId="0" borderId="12" xfId="14" applyNumberFormat="1" applyFont="1" applyFill="1" applyBorder="1" applyAlignment="1">
      <alignment horizontal="right" vertical="center"/>
    </xf>
    <xf numFmtId="168" fontId="33" fillId="0" borderId="12" xfId="14" applyNumberFormat="1" applyFont="1" applyFill="1" applyBorder="1" applyAlignment="1">
      <alignment horizontal="right" vertical="center"/>
    </xf>
    <xf numFmtId="0" fontId="15" fillId="3" borderId="22" xfId="0" applyFont="1" applyFill="1" applyBorder="1" applyAlignment="1">
      <alignment horizontal="left" vertical="center" wrapText="1"/>
    </xf>
    <xf numFmtId="0" fontId="11" fillId="3" borderId="22" xfId="0" applyFont="1" applyFill="1" applyBorder="1" applyAlignment="1">
      <alignment horizontal="right" vertical="center"/>
    </xf>
    <xf numFmtId="0" fontId="11" fillId="3" borderId="25" xfId="0" applyFont="1" applyFill="1" applyBorder="1" applyAlignment="1">
      <alignment horizontal="right" vertical="center"/>
    </xf>
    <xf numFmtId="0" fontId="15" fillId="3" borderId="60" xfId="0" applyFont="1" applyFill="1" applyBorder="1" applyAlignment="1">
      <alignment horizontal="left" vertical="center" wrapText="1"/>
    </xf>
    <xf numFmtId="0" fontId="11" fillId="3" borderId="60" xfId="0" applyFont="1" applyFill="1" applyBorder="1" applyAlignment="1">
      <alignment horizontal="right" vertical="center"/>
    </xf>
    <xf numFmtId="0" fontId="11" fillId="3" borderId="51" xfId="0" applyFont="1" applyFill="1" applyBorder="1" applyAlignment="1">
      <alignment horizontal="left" vertical="center" wrapText="1"/>
    </xf>
    <xf numFmtId="0" fontId="11" fillId="3" borderId="51" xfId="0" applyFont="1" applyFill="1" applyBorder="1" applyAlignment="1">
      <alignment horizontal="right" vertical="center"/>
    </xf>
    <xf numFmtId="170" fontId="33" fillId="4" borderId="51" xfId="14" applyNumberFormat="1" applyFont="1" applyFill="1" applyBorder="1" applyAlignment="1">
      <alignment horizontal="right" vertical="center"/>
    </xf>
    <xf numFmtId="170" fontId="33" fillId="3" borderId="51" xfId="14" applyNumberFormat="1" applyFont="1" applyFill="1" applyBorder="1" applyAlignment="1">
      <alignment horizontal="right" vertical="center"/>
    </xf>
    <xf numFmtId="170" fontId="38" fillId="3" borderId="51" xfId="14" applyNumberFormat="1" applyFont="1" applyFill="1" applyBorder="1" applyAlignment="1">
      <alignment horizontal="right" vertical="center"/>
    </xf>
    <xf numFmtId="0" fontId="14" fillId="3" borderId="51" xfId="0" applyFont="1" applyFill="1" applyBorder="1" applyAlignment="1">
      <alignment horizontal="left" vertical="center" wrapText="1"/>
    </xf>
    <xf numFmtId="0" fontId="14" fillId="3" borderId="51" xfId="0" applyFont="1" applyFill="1" applyBorder="1" applyAlignment="1">
      <alignment horizontal="right" vertical="center"/>
    </xf>
    <xf numFmtId="170" fontId="37" fillId="4" borderId="51" xfId="14" applyNumberFormat="1" applyFont="1" applyFill="1" applyBorder="1" applyAlignment="1">
      <alignment horizontal="right" vertical="center"/>
    </xf>
    <xf numFmtId="170" fontId="37" fillId="3" borderId="51" xfId="14" applyNumberFormat="1" applyFont="1" applyFill="1" applyBorder="1" applyAlignment="1">
      <alignment horizontal="right" vertical="center"/>
    </xf>
    <xf numFmtId="170" fontId="48" fillId="3" borderId="51" xfId="14" applyNumberFormat="1" applyFont="1" applyFill="1" applyBorder="1" applyAlignment="1">
      <alignment horizontal="right" vertical="center"/>
    </xf>
    <xf numFmtId="170" fontId="33" fillId="3" borderId="6" xfId="14" applyNumberFormat="1" applyFont="1" applyFill="1" applyBorder="1" applyAlignment="1">
      <alignment horizontal="right" vertical="top"/>
    </xf>
    <xf numFmtId="170" fontId="33" fillId="4" borderId="6" xfId="14" applyNumberFormat="1" applyFont="1" applyFill="1" applyBorder="1" applyAlignment="1">
      <alignment horizontal="right" vertical="top"/>
    </xf>
    <xf numFmtId="170" fontId="37" fillId="3" borderId="51" xfId="14" applyNumberFormat="1" applyFont="1" applyFill="1" applyBorder="1" applyAlignment="1">
      <alignment horizontal="right" vertical="top"/>
    </xf>
    <xf numFmtId="170" fontId="37" fillId="4" borderId="51" xfId="14" applyNumberFormat="1" applyFont="1" applyFill="1" applyBorder="1" applyAlignment="1">
      <alignment horizontal="right" vertical="top"/>
    </xf>
    <xf numFmtId="0" fontId="14" fillId="3" borderId="60" xfId="0" applyFont="1" applyFill="1" applyBorder="1" applyAlignment="1">
      <alignment horizontal="left" vertical="center" wrapText="1"/>
    </xf>
    <xf numFmtId="168" fontId="11" fillId="3" borderId="6" xfId="0" applyNumberFormat="1" applyFont="1" applyFill="1" applyBorder="1" applyAlignment="1">
      <alignment horizontal="right" vertical="center"/>
    </xf>
    <xf numFmtId="168" fontId="11" fillId="3" borderId="6" xfId="0" applyNumberFormat="1" applyFont="1" applyFill="1" applyBorder="1" applyAlignment="1">
      <alignment horizontal="right" vertical="center" wrapText="1"/>
    </xf>
    <xf numFmtId="0" fontId="14" fillId="3" borderId="61" xfId="0" applyFont="1" applyFill="1" applyBorder="1" applyAlignment="1">
      <alignment horizontal="left" vertical="center" wrapText="1"/>
    </xf>
    <xf numFmtId="0" fontId="14" fillId="2" borderId="61" xfId="0" applyFont="1" applyFill="1" applyBorder="1" applyAlignment="1">
      <alignment horizontal="center" vertical="center" wrapText="1"/>
    </xf>
    <xf numFmtId="170" fontId="37" fillId="4" borderId="61" xfId="14" applyNumberFormat="1" applyFont="1" applyFill="1" applyBorder="1" applyAlignment="1">
      <alignment horizontal="right" vertical="center"/>
    </xf>
    <xf numFmtId="170" fontId="37" fillId="3" borderId="61" xfId="14" applyNumberFormat="1" applyFont="1" applyFill="1" applyBorder="1" applyAlignment="1">
      <alignment horizontal="right" vertical="center"/>
    </xf>
    <xf numFmtId="0" fontId="14" fillId="2" borderId="7" xfId="0" applyFont="1" applyFill="1" applyBorder="1" applyAlignment="1">
      <alignment vertical="center" wrapText="1"/>
    </xf>
    <xf numFmtId="170" fontId="37" fillId="4" borderId="6" xfId="14" applyNumberFormat="1" applyFont="1" applyFill="1" applyBorder="1" applyAlignment="1">
      <alignment vertical="center"/>
    </xf>
    <xf numFmtId="170" fontId="37" fillId="3" borderId="6" xfId="14" applyNumberFormat="1" applyFont="1" applyFill="1" applyBorder="1" applyAlignment="1">
      <alignment vertical="center"/>
    </xf>
    <xf numFmtId="170" fontId="37" fillId="3" borderId="22" xfId="14" applyNumberFormat="1" applyFont="1" applyFill="1" applyBorder="1" applyAlignment="1">
      <alignment horizontal="left" vertical="center"/>
    </xf>
    <xf numFmtId="0" fontId="11" fillId="2" borderId="44" xfId="0" applyFont="1" applyFill="1" applyBorder="1" applyAlignment="1">
      <alignment horizontal="left" vertical="center" wrapText="1" indent="3"/>
    </xf>
    <xf numFmtId="0" fontId="11" fillId="2" borderId="44" xfId="0" applyFont="1" applyFill="1" applyBorder="1" applyAlignment="1">
      <alignment horizontal="center" vertical="center" wrapText="1"/>
    </xf>
    <xf numFmtId="170" fontId="33" fillId="4" borderId="44" xfId="14" applyNumberFormat="1" applyFont="1" applyFill="1" applyBorder="1" applyAlignment="1">
      <alignment horizontal="right" vertical="center"/>
    </xf>
    <xf numFmtId="170" fontId="33" fillId="3" borderId="44" xfId="14" applyNumberFormat="1" applyFont="1" applyFill="1" applyBorder="1" applyAlignment="1">
      <alignment horizontal="right" vertical="center"/>
    </xf>
    <xf numFmtId="170" fontId="33" fillId="0" borderId="6" xfId="14" applyNumberFormat="1" applyFont="1" applyFill="1" applyBorder="1" applyAlignment="1">
      <alignment horizontal="right" vertical="center"/>
    </xf>
    <xf numFmtId="170" fontId="33" fillId="0" borderId="8" xfId="14" applyNumberFormat="1" applyFont="1" applyFill="1" applyBorder="1" applyAlignment="1">
      <alignment horizontal="right" vertical="center"/>
    </xf>
    <xf numFmtId="184" fontId="86" fillId="3" borderId="62" xfId="14" applyNumberFormat="1" applyFont="1" applyFill="1" applyBorder="1" applyAlignment="1">
      <alignment horizontal="right" vertical="center"/>
    </xf>
    <xf numFmtId="171" fontId="83" fillId="3" borderId="63" xfId="14" applyNumberFormat="1" applyFont="1" applyFill="1" applyBorder="1" applyAlignment="1">
      <alignment horizontal="right" vertical="center"/>
    </xf>
    <xf numFmtId="171" fontId="83" fillId="3" borderId="64" xfId="14" applyNumberFormat="1" applyFont="1" applyFill="1" applyBorder="1" applyAlignment="1">
      <alignment horizontal="right" vertical="center"/>
    </xf>
    <xf numFmtId="171" fontId="86" fillId="3" borderId="62" xfId="14" applyNumberFormat="1" applyFont="1" applyFill="1" applyBorder="1" applyAlignment="1">
      <alignment horizontal="right" vertical="center"/>
    </xf>
    <xf numFmtId="0" fontId="11" fillId="0" borderId="65" xfId="0" applyFont="1" applyBorder="1" applyAlignment="1">
      <alignment vertical="center" wrapText="1"/>
    </xf>
    <xf numFmtId="0" fontId="11" fillId="3" borderId="66" xfId="0" applyFont="1" applyFill="1" applyBorder="1" applyAlignment="1">
      <alignment horizontal="right" vertical="center"/>
    </xf>
    <xf numFmtId="172" fontId="87" fillId="4" borderId="66" xfId="14" applyNumberFormat="1" applyFont="1" applyFill="1" applyBorder="1" applyAlignment="1">
      <alignment horizontal="right" vertical="center"/>
    </xf>
    <xf numFmtId="172" fontId="87" fillId="3" borderId="61" xfId="14" applyNumberFormat="1" applyFont="1" applyFill="1" applyBorder="1" applyAlignment="1">
      <alignment horizontal="right" vertical="center"/>
    </xf>
    <xf numFmtId="172" fontId="83" fillId="3" borderId="66" xfId="14" applyNumberFormat="1" applyFont="1" applyFill="1" applyBorder="1" applyAlignment="1">
      <alignment horizontal="right" vertical="center"/>
    </xf>
    <xf numFmtId="171" fontId="83" fillId="3" borderId="67" xfId="14" applyNumberFormat="1" applyFont="1" applyFill="1" applyBorder="1" applyAlignment="1">
      <alignment horizontal="right" vertical="center"/>
    </xf>
    <xf numFmtId="171" fontId="83" fillId="3" borderId="66" xfId="14" applyNumberFormat="1" applyFont="1" applyFill="1" applyBorder="1" applyAlignment="1">
      <alignment horizontal="right" vertical="center"/>
    </xf>
    <xf numFmtId="0" fontId="14" fillId="3" borderId="60" xfId="0" applyFont="1" applyFill="1" applyBorder="1" applyAlignment="1">
      <alignment vertical="center" wrapText="1"/>
    </xf>
    <xf numFmtId="0" fontId="11" fillId="0" borderId="10" xfId="0" applyFont="1" applyBorder="1" applyAlignment="1">
      <alignment horizontal="left" vertical="center" wrapText="1" indent="2"/>
    </xf>
    <xf numFmtId="0" fontId="15" fillId="3" borderId="60" xfId="0" applyFont="1" applyFill="1" applyBorder="1" applyAlignment="1">
      <alignment horizontal="left" vertical="center"/>
    </xf>
    <xf numFmtId="169" fontId="33" fillId="4" borderId="60" xfId="1" applyNumberFormat="1" applyFont="1" applyFill="1" applyBorder="1" applyAlignment="1">
      <alignment horizontal="right" vertical="center"/>
    </xf>
    <xf numFmtId="169" fontId="33" fillId="3" borderId="60" xfId="1" applyNumberFormat="1" applyFont="1" applyFill="1" applyBorder="1" applyAlignment="1">
      <alignment horizontal="right" vertical="center"/>
    </xf>
    <xf numFmtId="170" fontId="38" fillId="0" borderId="60" xfId="14" applyNumberFormat="1" applyFont="1" applyFill="1" applyBorder="1" applyAlignment="1">
      <alignment horizontal="right" vertical="center"/>
    </xf>
    <xf numFmtId="171" fontId="38" fillId="3" borderId="60" xfId="14" applyNumberFormat="1" applyFont="1" applyFill="1" applyBorder="1" applyAlignment="1">
      <alignment horizontal="right" vertical="center"/>
    </xf>
    <xf numFmtId="0" fontId="2" fillId="2" borderId="0" xfId="0" applyFont="1" applyFill="1" applyBorder="1" applyAlignment="1">
      <alignment wrapText="1"/>
    </xf>
    <xf numFmtId="0" fontId="15" fillId="3" borderId="66" xfId="0" applyFont="1" applyFill="1" applyBorder="1" applyAlignment="1">
      <alignment horizontal="left" vertical="center" wrapText="1"/>
    </xf>
    <xf numFmtId="169" fontId="33" fillId="4" borderId="66" xfId="1" applyNumberFormat="1" applyFont="1" applyFill="1" applyBorder="1" applyAlignment="1">
      <alignment horizontal="right" vertical="center"/>
    </xf>
    <xf numFmtId="169" fontId="33" fillId="3" borderId="66" xfId="1" applyNumberFormat="1" applyFont="1" applyFill="1" applyBorder="1" applyAlignment="1">
      <alignment horizontal="right" vertical="center"/>
    </xf>
    <xf numFmtId="172" fontId="38" fillId="0" borderId="66" xfId="14" applyNumberFormat="1" applyFont="1" applyFill="1" applyBorder="1" applyAlignment="1">
      <alignment horizontal="right" vertical="center"/>
    </xf>
    <xf numFmtId="171" fontId="38" fillId="3" borderId="66" xfId="14" applyNumberFormat="1" applyFont="1" applyFill="1" applyBorder="1" applyAlignment="1">
      <alignment horizontal="right" vertical="center"/>
    </xf>
    <xf numFmtId="169" fontId="33" fillId="3" borderId="7" xfId="1" applyNumberFormat="1" applyFont="1" applyFill="1" applyBorder="1" applyAlignment="1">
      <alignment horizontal="right" vertical="center"/>
    </xf>
    <xf numFmtId="169" fontId="33" fillId="0" borderId="7" xfId="1" applyNumberFormat="1" applyFont="1" applyFill="1" applyBorder="1" applyAlignment="1">
      <alignment horizontal="right" vertical="center"/>
    </xf>
    <xf numFmtId="169" fontId="37" fillId="3" borderId="22" xfId="1" applyNumberFormat="1" applyFont="1" applyFill="1" applyBorder="1" applyAlignment="1">
      <alignment horizontal="right" vertical="center"/>
    </xf>
    <xf numFmtId="170" fontId="38" fillId="3" borderId="8" xfId="14" applyNumberFormat="1" applyFont="1" applyFill="1" applyBorder="1" applyAlignment="1">
      <alignment horizontal="right" vertical="center"/>
    </xf>
    <xf numFmtId="0" fontId="11" fillId="3" borderId="68" xfId="0" applyFont="1" applyFill="1" applyBorder="1" applyAlignment="1">
      <alignment horizontal="left" vertical="center" wrapText="1"/>
    </xf>
    <xf numFmtId="0" fontId="11" fillId="3" borderId="68" xfId="0" applyFont="1" applyFill="1" applyBorder="1" applyAlignment="1">
      <alignment horizontal="center" vertical="center"/>
    </xf>
    <xf numFmtId="172" fontId="33" fillId="4" borderId="68" xfId="22" applyNumberFormat="1" applyFont="1" applyFill="1" applyBorder="1" applyAlignment="1">
      <alignment horizontal="right" vertical="center"/>
    </xf>
    <xf numFmtId="171" fontId="38" fillId="3" borderId="61" xfId="14" applyNumberFormat="1" applyFont="1" applyFill="1" applyBorder="1" applyAlignment="1">
      <alignment horizontal="right" vertical="center"/>
    </xf>
    <xf numFmtId="188" fontId="38" fillId="0" borderId="6" xfId="1" applyNumberFormat="1" applyFont="1" applyFill="1" applyBorder="1" applyAlignment="1">
      <alignment horizontal="right" vertical="center"/>
    </xf>
    <xf numFmtId="170" fontId="33" fillId="3" borderId="5" xfId="22" applyNumberFormat="1" applyFont="1" applyFill="1" applyBorder="1" applyAlignment="1">
      <alignment horizontal="right" vertical="center"/>
    </xf>
    <xf numFmtId="172" fontId="33" fillId="3" borderId="5" xfId="22" applyNumberFormat="1" applyFont="1" applyFill="1" applyBorder="1" applyAlignment="1">
      <alignment horizontal="right" vertical="center"/>
    </xf>
    <xf numFmtId="172" fontId="38" fillId="0" borderId="6" xfId="14" applyNumberFormat="1" applyFont="1" applyFill="1" applyBorder="1" applyAlignment="1">
      <alignment horizontal="right" vertical="center"/>
    </xf>
    <xf numFmtId="172" fontId="33" fillId="3" borderId="68" xfId="22" applyNumberFormat="1" applyFont="1" applyFill="1" applyBorder="1" applyAlignment="1">
      <alignment horizontal="right" vertical="center"/>
    </xf>
    <xf numFmtId="172" fontId="38" fillId="0" borderId="61" xfId="14" applyNumberFormat="1" applyFont="1" applyFill="1" applyBorder="1" applyAlignment="1">
      <alignment horizontal="right" vertical="center"/>
    </xf>
    <xf numFmtId="0" fontId="41" fillId="0" borderId="0" xfId="0" applyFont="1" applyBorder="1"/>
    <xf numFmtId="172" fontId="33" fillId="3" borderId="68" xfId="14" applyNumberFormat="1" applyFont="1" applyFill="1" applyBorder="1" applyAlignment="1">
      <alignment horizontal="left" vertical="center"/>
    </xf>
    <xf numFmtId="171" fontId="33" fillId="3" borderId="68" xfId="14" applyNumberFormat="1" applyFont="1" applyFill="1" applyBorder="1" applyAlignment="1">
      <alignment horizontal="center" vertical="center"/>
    </xf>
    <xf numFmtId="171" fontId="33" fillId="4" borderId="68" xfId="14" applyNumberFormat="1" applyFont="1" applyFill="1" applyBorder="1" applyAlignment="1">
      <alignment horizontal="right" vertical="center"/>
    </xf>
    <xf numFmtId="171" fontId="33" fillId="3" borderId="68" xfId="14" applyNumberFormat="1" applyFont="1" applyFill="1" applyBorder="1" applyAlignment="1">
      <alignment horizontal="right" vertical="center"/>
    </xf>
    <xf numFmtId="172" fontId="33" fillId="4" borderId="4" xfId="14" applyNumberFormat="1" applyFont="1" applyFill="1" applyBorder="1" applyAlignment="1">
      <alignment horizontal="right" vertical="center"/>
    </xf>
    <xf numFmtId="0" fontId="11" fillId="3" borderId="61" xfId="0" applyFont="1" applyFill="1" applyBorder="1" applyAlignment="1">
      <alignment horizontal="left" vertical="center" wrapText="1"/>
    </xf>
    <xf numFmtId="0" fontId="11" fillId="3" borderId="61" xfId="0" applyFont="1" applyFill="1" applyBorder="1" applyAlignment="1">
      <alignment horizontal="center" vertical="center"/>
    </xf>
    <xf numFmtId="170" fontId="33" fillId="4" borderId="61" xfId="14" applyNumberFormat="1" applyFont="1" applyFill="1" applyBorder="1" applyAlignment="1">
      <alignment horizontal="right" vertical="center"/>
    </xf>
    <xf numFmtId="170" fontId="33" fillId="3" borderId="61" xfId="14" applyNumberFormat="1" applyFont="1" applyFill="1" applyBorder="1" applyAlignment="1">
      <alignment horizontal="right" vertical="center"/>
    </xf>
    <xf numFmtId="170" fontId="38" fillId="3" borderId="61" xfId="14" applyNumberFormat="1" applyFont="1" applyFill="1" applyBorder="1" applyAlignment="1">
      <alignment horizontal="right" vertical="center"/>
    </xf>
    <xf numFmtId="169" fontId="33" fillId="4" borderId="61" xfId="1" applyNumberFormat="1" applyFont="1" applyFill="1" applyBorder="1" applyAlignment="1">
      <alignment horizontal="right" vertical="center"/>
    </xf>
    <xf numFmtId="169" fontId="33" fillId="3" borderId="61" xfId="1" applyNumberFormat="1" applyFont="1" applyFill="1" applyBorder="1" applyAlignment="1">
      <alignment horizontal="right" vertical="center"/>
    </xf>
    <xf numFmtId="183" fontId="38" fillId="0" borderId="61" xfId="1" applyNumberFormat="1" applyFont="1" applyFill="1" applyBorder="1" applyAlignment="1">
      <alignment horizontal="right" vertical="center"/>
    </xf>
    <xf numFmtId="169" fontId="87" fillId="4" borderId="61" xfId="1" applyNumberFormat="1" applyFont="1" applyFill="1" applyBorder="1" applyAlignment="1">
      <alignment horizontal="right" vertical="center"/>
    </xf>
    <xf numFmtId="169" fontId="87" fillId="3" borderId="61" xfId="1" applyNumberFormat="1" applyFont="1" applyFill="1" applyBorder="1" applyAlignment="1">
      <alignment horizontal="right" vertical="center"/>
    </xf>
    <xf numFmtId="183" fontId="83" fillId="0" borderId="61" xfId="1" applyNumberFormat="1" applyFont="1" applyBorder="1" applyAlignment="1">
      <alignment horizontal="right" vertical="center"/>
    </xf>
    <xf numFmtId="171" fontId="83" fillId="3" borderId="61" xfId="14" applyNumberFormat="1" applyFont="1" applyFill="1" applyBorder="1" applyAlignment="1">
      <alignment horizontal="right" vertical="center"/>
    </xf>
    <xf numFmtId="171" fontId="38" fillId="0" borderId="6" xfId="14" applyNumberFormat="1" applyFont="1" applyFill="1" applyBorder="1" applyAlignment="1">
      <alignment horizontal="right" vertical="center"/>
    </xf>
    <xf numFmtId="171" fontId="38" fillId="0" borderId="61" xfId="14" applyNumberFormat="1" applyFont="1" applyFill="1" applyBorder="1" applyAlignment="1">
      <alignment horizontal="right" vertical="center"/>
    </xf>
    <xf numFmtId="0" fontId="11" fillId="0" borderId="65" xfId="0" applyFont="1" applyBorder="1" applyAlignment="1">
      <alignment horizontal="left" vertical="center" wrapText="1" indent="1"/>
    </xf>
    <xf numFmtId="168" fontId="33" fillId="4" borderId="66" xfId="14" applyNumberFormat="1" applyFont="1" applyFill="1" applyBorder="1" applyAlignment="1">
      <alignment horizontal="right" vertical="center"/>
    </xf>
    <xf numFmtId="168" fontId="33" fillId="0" borderId="66" xfId="14" applyNumberFormat="1" applyFont="1" applyFill="1" applyBorder="1" applyAlignment="1">
      <alignment horizontal="right" vertical="center"/>
    </xf>
    <xf numFmtId="170" fontId="48" fillId="0" borderId="6" xfId="14" applyNumberFormat="1" applyFont="1" applyFill="1" applyBorder="1" applyAlignment="1">
      <alignment horizontal="right" vertical="center"/>
    </xf>
    <xf numFmtId="3" fontId="38" fillId="0" borderId="12" xfId="14" applyNumberFormat="1" applyFont="1" applyFill="1" applyBorder="1" applyAlignment="1">
      <alignment horizontal="right" vertical="center"/>
    </xf>
    <xf numFmtId="168" fontId="38" fillId="0" borderId="12" xfId="14" applyNumberFormat="1" applyFont="1" applyFill="1" applyBorder="1" applyAlignment="1">
      <alignment horizontal="right" vertical="center"/>
    </xf>
    <xf numFmtId="169" fontId="33" fillId="0" borderId="61" xfId="1" applyNumberFormat="1" applyFont="1" applyFill="1" applyBorder="1" applyAlignment="1">
      <alignment horizontal="right" vertical="center"/>
    </xf>
    <xf numFmtId="188" fontId="38" fillId="0" borderId="61" xfId="1" applyNumberFormat="1" applyFont="1" applyFill="1" applyBorder="1" applyAlignment="1">
      <alignment horizontal="right" vertical="center"/>
    </xf>
    <xf numFmtId="3" fontId="38" fillId="0" borderId="66" xfId="14" applyNumberFormat="1" applyFont="1" applyFill="1" applyBorder="1" applyAlignment="1">
      <alignment horizontal="right" vertical="center"/>
    </xf>
    <xf numFmtId="169" fontId="38" fillId="3" borderId="61" xfId="1" applyNumberFormat="1" applyFont="1" applyFill="1" applyBorder="1" applyAlignment="1">
      <alignment horizontal="right" vertical="center"/>
    </xf>
    <xf numFmtId="0" fontId="11" fillId="2" borderId="66" xfId="0" applyFont="1" applyFill="1" applyBorder="1" applyAlignment="1">
      <alignment horizontal="left" vertical="center" wrapText="1" indent="3"/>
    </xf>
    <xf numFmtId="0" fontId="11" fillId="2" borderId="66" xfId="0" applyFont="1" applyFill="1" applyBorder="1" applyAlignment="1">
      <alignment horizontal="center" vertical="center" wrapText="1"/>
    </xf>
    <xf numFmtId="170" fontId="38" fillId="3" borderId="66" xfId="14" applyNumberFormat="1" applyFont="1" applyFill="1" applyBorder="1" applyAlignment="1">
      <alignment horizontal="right" vertical="center"/>
    </xf>
    <xf numFmtId="171" fontId="33" fillId="4" borderId="61" xfId="14" applyNumberFormat="1" applyFont="1" applyFill="1" applyBorder="1" applyAlignment="1">
      <alignment horizontal="right" vertical="center"/>
    </xf>
    <xf numFmtId="49" fontId="38" fillId="0" borderId="6" xfId="14" applyNumberFormat="1" applyFont="1" applyFill="1" applyBorder="1" applyAlignment="1">
      <alignment horizontal="right" vertical="center"/>
    </xf>
    <xf numFmtId="0" fontId="11" fillId="2" borderId="51" xfId="0" applyFont="1" applyFill="1" applyBorder="1" applyAlignment="1">
      <alignment horizontal="center" vertical="center" wrapText="1"/>
    </xf>
    <xf numFmtId="170" fontId="33" fillId="4" borderId="66" xfId="14" applyNumberFormat="1" applyFont="1" applyFill="1" applyBorder="1" applyAlignment="1">
      <alignment horizontal="right" vertical="center"/>
    </xf>
    <xf numFmtId="170" fontId="33" fillId="3" borderId="66" xfId="14" applyNumberFormat="1" applyFont="1" applyFill="1" applyBorder="1" applyAlignment="1">
      <alignment horizontal="right" vertical="center"/>
    </xf>
    <xf numFmtId="0" fontId="14" fillId="0" borderId="3" xfId="0" applyFont="1" applyBorder="1" applyAlignment="1">
      <alignment horizontal="left" vertical="center"/>
    </xf>
    <xf numFmtId="0" fontId="14" fillId="0" borderId="50" xfId="0" applyFont="1" applyBorder="1" applyAlignment="1">
      <alignment horizontal="left" vertical="center"/>
    </xf>
    <xf numFmtId="170" fontId="48" fillId="3" borderId="12" xfId="14" applyNumberFormat="1" applyFont="1" applyFill="1" applyBorder="1" applyAlignment="1">
      <alignment horizontal="right" vertical="center"/>
    </xf>
    <xf numFmtId="174" fontId="11" fillId="5" borderId="7" xfId="1" applyNumberFormat="1" applyFont="1" applyFill="1" applyBorder="1" applyAlignment="1">
      <alignment horizontal="right" vertical="center"/>
    </xf>
    <xf numFmtId="174" fontId="11" fillId="0" borderId="7" xfId="1" applyNumberFormat="1" applyFont="1" applyFill="1" applyBorder="1" applyAlignment="1">
      <alignment horizontal="right" vertical="center"/>
    </xf>
    <xf numFmtId="9" fontId="11" fillId="11" borderId="7" xfId="0" applyNumberFormat="1" applyFont="1" applyFill="1" applyBorder="1" applyAlignment="1">
      <alignment horizontal="right" vertical="center"/>
    </xf>
    <xf numFmtId="9" fontId="11" fillId="11" borderId="7" xfId="1" applyFont="1" applyFill="1" applyBorder="1" applyAlignment="1">
      <alignment horizontal="right" vertical="center"/>
    </xf>
    <xf numFmtId="174" fontId="11" fillId="11" borderId="7" xfId="1" applyNumberFormat="1" applyFont="1" applyFill="1" applyBorder="1" applyAlignment="1">
      <alignment horizontal="right" vertical="center"/>
    </xf>
    <xf numFmtId="9" fontId="11" fillId="11" borderId="7" xfId="14" applyNumberFormat="1" applyFont="1" applyFill="1" applyBorder="1" applyAlignment="1">
      <alignment horizontal="right" vertical="center"/>
    </xf>
    <xf numFmtId="9" fontId="14" fillId="0" borderId="31" xfId="0" applyNumberFormat="1" applyFont="1" applyBorder="1" applyAlignment="1">
      <alignment horizontal="right" vertical="center"/>
    </xf>
    <xf numFmtId="166" fontId="11" fillId="0" borderId="8" xfId="14" applyNumberFormat="1" applyFont="1" applyFill="1" applyBorder="1" applyAlignment="1">
      <alignment horizontal="center" vertical="center"/>
    </xf>
    <xf numFmtId="0" fontId="52" fillId="5" borderId="7" xfId="0" applyFont="1" applyFill="1" applyBorder="1" applyAlignment="1">
      <alignment horizontal="right" vertical="center"/>
    </xf>
    <xf numFmtId="0" fontId="1" fillId="2" borderId="0" xfId="0" applyFont="1" applyFill="1"/>
    <xf numFmtId="0" fontId="1" fillId="2" borderId="0" xfId="0" applyFont="1" applyFill="1" applyAlignment="1">
      <alignment vertical="center" wrapText="1"/>
    </xf>
    <xf numFmtId="0" fontId="1" fillId="2" borderId="0" xfId="0" applyFont="1" applyFill="1" applyAlignment="1">
      <alignment horizontal="center" vertical="center"/>
    </xf>
    <xf numFmtId="171" fontId="38" fillId="3" borderId="7" xfId="22" applyNumberFormat="1" applyFont="1" applyFill="1" applyBorder="1" applyAlignment="1">
      <alignment horizontal="right" vertical="top"/>
    </xf>
    <xf numFmtId="172" fontId="38" fillId="3" borderId="12" xfId="22" applyNumberFormat="1" applyFont="1" applyFill="1" applyBorder="1" applyAlignment="1">
      <alignment horizontal="right" vertical="center"/>
    </xf>
    <xf numFmtId="172" fontId="33" fillId="3" borderId="12" xfId="22" applyNumberFormat="1" applyFont="1" applyFill="1" applyBorder="1" applyAlignment="1">
      <alignment horizontal="right" vertical="center"/>
    </xf>
    <xf numFmtId="171" fontId="38" fillId="3" borderId="6" xfId="22" applyNumberFormat="1" applyFont="1" applyFill="1" applyBorder="1" applyAlignment="1">
      <alignment horizontal="right" vertical="top"/>
    </xf>
    <xf numFmtId="170" fontId="37" fillId="3" borderId="6" xfId="22" applyNumberFormat="1" applyFont="1" applyFill="1" applyBorder="1" applyAlignment="1">
      <alignment horizontal="right" vertical="center"/>
    </xf>
    <xf numFmtId="171" fontId="38" fillId="3" borderId="41" xfId="22" applyNumberFormat="1" applyFont="1" applyFill="1" applyBorder="1" applyAlignment="1">
      <alignment horizontal="right" vertical="top"/>
    </xf>
    <xf numFmtId="172" fontId="38" fillId="3" borderId="41" xfId="22" applyNumberFormat="1" applyFont="1" applyFill="1" applyBorder="1" applyAlignment="1">
      <alignment horizontal="right" vertical="center"/>
    </xf>
    <xf numFmtId="172" fontId="33" fillId="3" borderId="41" xfId="22" applyNumberFormat="1" applyFont="1" applyFill="1" applyBorder="1" applyAlignment="1">
      <alignment horizontal="right" vertical="center"/>
    </xf>
    <xf numFmtId="0" fontId="11" fillId="3" borderId="41" xfId="0" applyFont="1" applyFill="1" applyBorder="1" applyAlignment="1">
      <alignment horizontal="center" vertical="center"/>
    </xf>
    <xf numFmtId="0" fontId="11" fillId="0" borderId="69" xfId="0" applyFont="1" applyBorder="1" applyAlignment="1">
      <alignment horizontal="left" vertical="center" wrapText="1" indent="1"/>
    </xf>
    <xf numFmtId="174" fontId="38" fillId="3" borderId="41" xfId="22" applyNumberFormat="1" applyFont="1" applyFill="1" applyBorder="1" applyAlignment="1">
      <alignment horizontal="right" vertical="center"/>
    </xf>
    <xf numFmtId="174" fontId="33" fillId="3" borderId="41" xfId="22" applyNumberFormat="1" applyFont="1" applyFill="1" applyBorder="1" applyAlignment="1">
      <alignment horizontal="right" vertical="center"/>
    </xf>
    <xf numFmtId="189" fontId="38" fillId="3" borderId="12" xfId="22" applyNumberFormat="1" applyFont="1" applyFill="1" applyBorder="1" applyAlignment="1">
      <alignment horizontal="right" vertical="center"/>
    </xf>
    <xf numFmtId="169" fontId="15" fillId="2" borderId="10" xfId="1" applyNumberFormat="1" applyFont="1" applyFill="1" applyBorder="1" applyAlignment="1">
      <alignment horizontal="right" vertical="center" wrapText="1"/>
    </xf>
    <xf numFmtId="0" fontId="28" fillId="8" borderId="0" xfId="0" applyFont="1" applyFill="1" applyAlignment="1">
      <alignment horizontal="right" vertical="center" wrapText="1"/>
    </xf>
    <xf numFmtId="170" fontId="38" fillId="3" borderId="12" xfId="14" quotePrefix="1" applyNumberFormat="1" applyFont="1" applyFill="1" applyBorder="1" applyAlignment="1">
      <alignment horizontal="right" vertical="center"/>
    </xf>
    <xf numFmtId="0" fontId="1" fillId="2" borderId="11" xfId="0" applyFont="1" applyFill="1" applyBorder="1"/>
    <xf numFmtId="0" fontId="41" fillId="2" borderId="11" xfId="0" applyFont="1" applyFill="1" applyBorder="1"/>
    <xf numFmtId="0" fontId="1" fillId="2" borderId="0" xfId="0" applyFont="1" applyFill="1" applyAlignment="1">
      <alignment vertical="center"/>
    </xf>
    <xf numFmtId="0" fontId="97" fillId="2" borderId="0" xfId="0" applyFont="1" applyFill="1" applyAlignment="1">
      <alignment wrapText="1"/>
    </xf>
    <xf numFmtId="170" fontId="83" fillId="0" borderId="7" xfId="22" applyNumberFormat="1" applyFont="1" applyBorder="1" applyAlignment="1">
      <alignment horizontal="right" vertical="top"/>
    </xf>
    <xf numFmtId="169" fontId="87" fillId="3" borderId="5" xfId="1" applyNumberFormat="1" applyFont="1" applyFill="1" applyBorder="1" applyAlignment="1">
      <alignment horizontal="right" vertical="center"/>
    </xf>
    <xf numFmtId="169" fontId="87" fillId="4" borderId="5" xfId="1" applyNumberFormat="1" applyFont="1" applyFill="1" applyBorder="1" applyAlignment="1">
      <alignment horizontal="right" vertical="center"/>
    </xf>
    <xf numFmtId="171" fontId="83" fillId="3" borderId="7" xfId="22" applyNumberFormat="1" applyFont="1" applyFill="1" applyBorder="1" applyAlignment="1">
      <alignment horizontal="right" vertical="top"/>
    </xf>
    <xf numFmtId="170" fontId="83" fillId="3" borderId="7" xfId="22" applyNumberFormat="1" applyFont="1" applyFill="1" applyBorder="1" applyAlignment="1">
      <alignment horizontal="right" vertical="top"/>
    </xf>
    <xf numFmtId="170" fontId="87" fillId="3" borderId="5" xfId="22" applyNumberFormat="1" applyFont="1" applyFill="1" applyBorder="1" applyAlignment="1">
      <alignment horizontal="right" vertical="center"/>
    </xf>
    <xf numFmtId="170" fontId="83" fillId="0" borderId="6" xfId="14" applyNumberFormat="1" applyFont="1" applyBorder="1" applyAlignment="1">
      <alignment horizontal="right" vertical="center"/>
    </xf>
    <xf numFmtId="171" fontId="83" fillId="0" borderId="6" xfId="14" applyNumberFormat="1" applyFont="1" applyBorder="1" applyAlignment="1">
      <alignment horizontal="right" vertical="center"/>
    </xf>
    <xf numFmtId="171" fontId="83" fillId="3" borderId="6" xfId="22" applyNumberFormat="1" applyFont="1" applyFill="1" applyBorder="1" applyAlignment="1">
      <alignment horizontal="right" vertical="top"/>
    </xf>
    <xf numFmtId="171" fontId="83" fillId="3" borderId="41" xfId="22" applyNumberFormat="1" applyFont="1" applyFill="1" applyBorder="1" applyAlignment="1">
      <alignment horizontal="right" vertical="top"/>
    </xf>
    <xf numFmtId="170" fontId="87" fillId="4" borderId="12" xfId="22" applyNumberFormat="1" applyFont="1" applyFill="1" applyBorder="1" applyAlignment="1">
      <alignment horizontal="right" vertical="center"/>
    </xf>
    <xf numFmtId="170" fontId="87" fillId="3" borderId="12" xfId="22" applyNumberFormat="1" applyFont="1" applyFill="1" applyBorder="1" applyAlignment="1">
      <alignment horizontal="right" vertical="center"/>
    </xf>
    <xf numFmtId="170" fontId="83" fillId="3" borderId="12" xfId="22" applyNumberFormat="1" applyFont="1" applyFill="1" applyBorder="1" applyAlignment="1">
      <alignment horizontal="right" vertical="center"/>
    </xf>
    <xf numFmtId="170" fontId="84" fillId="2" borderId="10" xfId="0" applyNumberFormat="1" applyFont="1" applyFill="1" applyBorder="1" applyAlignment="1">
      <alignment horizontal="right" vertical="center"/>
    </xf>
    <xf numFmtId="170" fontId="92" fillId="2" borderId="10" xfId="0" applyNumberFormat="1" applyFont="1" applyFill="1" applyBorder="1" applyAlignment="1">
      <alignment horizontal="right" vertical="center" wrapText="1"/>
    </xf>
    <xf numFmtId="170" fontId="87" fillId="4" borderId="41" xfId="22" applyNumberFormat="1" applyFont="1" applyFill="1" applyBorder="1" applyAlignment="1">
      <alignment horizontal="right" vertical="center"/>
    </xf>
    <xf numFmtId="170" fontId="87" fillId="3" borderId="41" xfId="22" applyNumberFormat="1" applyFont="1" applyFill="1" applyBorder="1" applyAlignment="1">
      <alignment horizontal="right" vertical="center"/>
    </xf>
    <xf numFmtId="170" fontId="83" fillId="3" borderId="41" xfId="22" applyNumberFormat="1" applyFont="1" applyFill="1" applyBorder="1" applyAlignment="1">
      <alignment horizontal="right" vertical="center"/>
    </xf>
    <xf numFmtId="169" fontId="38" fillId="3" borderId="12" xfId="1" applyNumberFormat="1" applyFont="1" applyFill="1" applyBorder="1" applyAlignment="1">
      <alignment horizontal="right" vertical="center"/>
    </xf>
    <xf numFmtId="49" fontId="83" fillId="3" borderId="12" xfId="14" applyNumberFormat="1" applyFont="1" applyFill="1" applyBorder="1" applyAlignment="1">
      <alignment horizontal="right" vertical="center"/>
    </xf>
    <xf numFmtId="170" fontId="86" fillId="3" borderId="6" xfId="22" applyNumberFormat="1" applyFont="1" applyFill="1" applyBorder="1" applyAlignment="1">
      <alignment horizontal="right" vertical="center"/>
    </xf>
    <xf numFmtId="9" fontId="84" fillId="0" borderId="7" xfId="0" applyNumberFormat="1" applyFont="1" applyBorder="1" applyAlignment="1">
      <alignment horizontal="center" vertical="center"/>
    </xf>
    <xf numFmtId="9" fontId="84" fillId="0" borderId="8" xfId="0" applyNumberFormat="1" applyFont="1" applyBorder="1" applyAlignment="1">
      <alignment horizontal="center" vertical="center"/>
    </xf>
    <xf numFmtId="0" fontId="98" fillId="2" borderId="0" xfId="0" applyFont="1" applyFill="1"/>
    <xf numFmtId="170" fontId="87" fillId="0" borderId="6" xfId="14" applyNumberFormat="1" applyFont="1" applyBorder="1" applyAlignment="1">
      <alignment horizontal="right" vertical="center"/>
    </xf>
    <xf numFmtId="0" fontId="14" fillId="0" borderId="7" xfId="0" applyFont="1" applyFill="1" applyBorder="1" applyAlignment="1">
      <alignment horizontal="left" vertical="center" indent="1"/>
    </xf>
    <xf numFmtId="0" fontId="11" fillId="0" borderId="7" xfId="0" applyFont="1" applyFill="1" applyBorder="1" applyAlignment="1">
      <alignment horizontal="left" vertical="center" indent="2"/>
    </xf>
    <xf numFmtId="0" fontId="41" fillId="0" borderId="0" xfId="0" applyFont="1" applyFill="1" applyAlignment="1">
      <alignment horizontal="left" vertical="top" indent="1"/>
    </xf>
    <xf numFmtId="0" fontId="41" fillId="0" borderId="0" xfId="0" applyFont="1" applyFill="1" applyAlignment="1">
      <alignment horizontal="left" indent="1"/>
    </xf>
    <xf numFmtId="0" fontId="14" fillId="0" borderId="3" xfId="0" applyFont="1" applyFill="1" applyBorder="1" applyAlignment="1">
      <alignment horizontal="left" vertical="center"/>
    </xf>
    <xf numFmtId="10" fontId="11" fillId="0" borderId="0" xfId="1" applyNumberFormat="1" applyFont="1" applyFill="1" applyAlignment="1">
      <alignment horizontal="right" wrapText="1"/>
    </xf>
    <xf numFmtId="0" fontId="11" fillId="0" borderId="38" xfId="0" applyFont="1" applyFill="1" applyBorder="1" applyAlignment="1">
      <alignment horizontal="left" vertical="center" indent="2"/>
    </xf>
    <xf numFmtId="0" fontId="14" fillId="0" borderId="50" xfId="0" applyFont="1" applyFill="1" applyBorder="1" applyAlignment="1">
      <alignment horizontal="left" vertical="center"/>
    </xf>
    <xf numFmtId="187" fontId="14" fillId="0" borderId="51" xfId="0" applyNumberFormat="1" applyFont="1" applyFill="1" applyBorder="1" applyAlignment="1">
      <alignment horizontal="center" vertical="center"/>
    </xf>
    <xf numFmtId="0" fontId="41" fillId="0" borderId="0" xfId="0" applyFont="1" applyFill="1" applyAlignment="1">
      <alignment horizontal="left" vertical="center" indent="1"/>
    </xf>
    <xf numFmtId="0" fontId="14" fillId="0" borderId="51" xfId="0" applyFont="1" applyFill="1" applyBorder="1" applyAlignment="1">
      <alignment horizontal="left" vertical="center" indent="1"/>
    </xf>
    <xf numFmtId="166" fontId="11" fillId="0" borderId="52" xfId="14" applyNumberFormat="1" applyFont="1" applyFill="1" applyBorder="1" applyAlignment="1">
      <alignment horizontal="center" vertical="center"/>
    </xf>
    <xf numFmtId="0" fontId="99" fillId="7" borderId="15" xfId="0" applyFont="1" applyFill="1" applyBorder="1" applyAlignment="1">
      <alignment horizontal="center" vertical="center" wrapText="1"/>
    </xf>
    <xf numFmtId="0" fontId="11" fillId="0" borderId="10" xfId="0" applyFont="1" applyFill="1" applyBorder="1" applyAlignment="1">
      <alignment vertical="center" wrapText="1"/>
    </xf>
    <xf numFmtId="170" fontId="37" fillId="3" borderId="61" xfId="14" applyNumberFormat="1" applyFont="1" applyFill="1" applyBorder="1" applyAlignment="1">
      <alignment horizontal="right" vertical="top"/>
    </xf>
    <xf numFmtId="170" fontId="37" fillId="4" borderId="61" xfId="14" applyNumberFormat="1" applyFont="1" applyFill="1" applyBorder="1" applyAlignment="1">
      <alignment horizontal="right" vertical="top"/>
    </xf>
    <xf numFmtId="170" fontId="37" fillId="4" borderId="6" xfId="14" applyNumberFormat="1" applyFont="1" applyFill="1" applyBorder="1" applyAlignment="1">
      <alignment horizontal="right" vertical="top"/>
    </xf>
    <xf numFmtId="170" fontId="37" fillId="3" borderId="6" xfId="14" applyNumberFormat="1" applyFont="1" applyFill="1" applyBorder="1" applyAlignment="1">
      <alignment horizontal="right" vertical="top"/>
    </xf>
    <xf numFmtId="168" fontId="11" fillId="3" borderId="7" xfId="0" applyNumberFormat="1" applyFont="1" applyFill="1" applyBorder="1" applyAlignment="1">
      <alignment horizontal="right" vertical="center"/>
    </xf>
    <xf numFmtId="168" fontId="11" fillId="3" borderId="7" xfId="0" applyNumberFormat="1" applyFont="1" applyFill="1" applyBorder="1" applyAlignment="1">
      <alignment horizontal="right" vertical="center" wrapText="1"/>
    </xf>
    <xf numFmtId="170" fontId="38" fillId="3" borderId="0" xfId="14" applyNumberFormat="1" applyFont="1" applyFill="1" applyBorder="1" applyAlignment="1">
      <alignment horizontal="right" vertical="center"/>
    </xf>
    <xf numFmtId="170" fontId="33" fillId="4" borderId="70" xfId="14" applyNumberFormat="1" applyFont="1" applyFill="1" applyBorder="1" applyAlignment="1">
      <alignment horizontal="right" vertical="center"/>
    </xf>
    <xf numFmtId="170" fontId="33" fillId="3" borderId="70" xfId="14" applyNumberFormat="1" applyFont="1" applyFill="1" applyBorder="1" applyAlignment="1">
      <alignment horizontal="right" vertical="center"/>
    </xf>
    <xf numFmtId="170" fontId="38" fillId="3" borderId="70" xfId="14" applyNumberFormat="1" applyFont="1" applyFill="1" applyBorder="1" applyAlignment="1">
      <alignment horizontal="right" vertical="center"/>
    </xf>
    <xf numFmtId="171" fontId="38" fillId="0" borderId="70" xfId="14" applyNumberFormat="1" applyFont="1" applyFill="1" applyBorder="1" applyAlignment="1">
      <alignment horizontal="right" vertical="center"/>
    </xf>
    <xf numFmtId="171" fontId="48" fillId="0" borderId="51" xfId="14" applyNumberFormat="1" applyFont="1" applyFill="1" applyBorder="1" applyAlignment="1">
      <alignment horizontal="right" vertical="center"/>
    </xf>
    <xf numFmtId="171" fontId="38" fillId="0" borderId="8" xfId="14" applyNumberFormat="1" applyFont="1" applyFill="1" applyBorder="1" applyAlignment="1">
      <alignment horizontal="right" vertical="center"/>
    </xf>
    <xf numFmtId="171" fontId="48" fillId="0" borderId="25" xfId="14" applyNumberFormat="1" applyFont="1" applyFill="1" applyBorder="1" applyAlignment="1">
      <alignment horizontal="right" vertical="center"/>
    </xf>
    <xf numFmtId="171" fontId="38" fillId="0" borderId="51" xfId="14" applyNumberFormat="1" applyFont="1" applyFill="1" applyBorder="1" applyAlignment="1">
      <alignment horizontal="right" vertical="center"/>
    </xf>
    <xf numFmtId="170" fontId="48" fillId="3" borderId="61" xfId="14" applyNumberFormat="1" applyFont="1" applyFill="1" applyBorder="1" applyAlignment="1">
      <alignment horizontal="right" vertical="center"/>
    </xf>
    <xf numFmtId="171" fontId="48" fillId="0" borderId="61" xfId="14" applyNumberFormat="1" applyFont="1" applyFill="1" applyBorder="1" applyAlignment="1">
      <alignment horizontal="right" vertical="center"/>
    </xf>
    <xf numFmtId="171" fontId="48" fillId="0" borderId="0" xfId="14" applyNumberFormat="1" applyFont="1" applyFill="1" applyBorder="1" applyAlignment="1">
      <alignment horizontal="right" vertical="center"/>
    </xf>
    <xf numFmtId="171" fontId="48" fillId="0" borderId="22" xfId="14" applyNumberFormat="1" applyFont="1" applyFill="1" applyBorder="1" applyAlignment="1">
      <alignment horizontal="right" vertical="center"/>
    </xf>
    <xf numFmtId="0" fontId="14" fillId="2" borderId="3" xfId="0" applyFont="1" applyFill="1" applyBorder="1" applyAlignment="1">
      <alignment vertical="center"/>
    </xf>
    <xf numFmtId="0" fontId="14" fillId="2" borderId="0" xfId="0" applyFont="1" applyFill="1" applyBorder="1" applyAlignment="1">
      <alignment vertical="center" wrapText="1"/>
    </xf>
    <xf numFmtId="0" fontId="14" fillId="2" borderId="0" xfId="0" applyFont="1" applyFill="1" applyBorder="1" applyAlignment="1">
      <alignment horizontal="center" vertical="center" wrapText="1"/>
    </xf>
    <xf numFmtId="174" fontId="37" fillId="4" borderId="0" xfId="14" applyNumberFormat="1" applyFont="1" applyFill="1" applyBorder="1" applyAlignment="1">
      <alignment horizontal="right" vertical="center"/>
    </xf>
    <xf numFmtId="174" fontId="37" fillId="3" borderId="0" xfId="14" applyNumberFormat="1" applyFont="1" applyFill="1" applyBorder="1" applyAlignment="1">
      <alignment horizontal="right" vertical="center"/>
    </xf>
    <xf numFmtId="0" fontId="99" fillId="7" borderId="0" xfId="0" applyFont="1" applyFill="1" applyAlignment="1">
      <alignment horizontal="center" vertical="center" wrapText="1"/>
    </xf>
    <xf numFmtId="0" fontId="33" fillId="4" borderId="4" xfId="22" applyNumberFormat="1" applyFont="1" applyFill="1" applyBorder="1" applyAlignment="1">
      <alignment horizontal="right" vertical="center"/>
    </xf>
    <xf numFmtId="0" fontId="13" fillId="8" borderId="61" xfId="0" applyFont="1" applyFill="1" applyBorder="1" applyAlignment="1">
      <alignment horizontal="right" vertical="center" wrapText="1"/>
    </xf>
    <xf numFmtId="49" fontId="13" fillId="7" borderId="61" xfId="0" applyNumberFormat="1" applyFont="1" applyFill="1" applyBorder="1" applyAlignment="1">
      <alignment horizontal="right" vertical="center" wrapText="1"/>
    </xf>
    <xf numFmtId="0" fontId="13" fillId="8" borderId="0" xfId="0" applyFont="1" applyFill="1" applyBorder="1" applyAlignment="1">
      <alignment horizontal="right" vertical="center" wrapText="1"/>
    </xf>
    <xf numFmtId="0" fontId="13" fillId="8" borderId="0" xfId="0" applyFont="1" applyFill="1" applyBorder="1" applyAlignment="1">
      <alignment horizontal="right" vertical="center"/>
    </xf>
    <xf numFmtId="170" fontId="33" fillId="4" borderId="4" xfId="22" applyNumberFormat="1" applyFont="1" applyFill="1" applyBorder="1" applyAlignment="1">
      <alignment horizontal="right" vertical="center"/>
    </xf>
    <xf numFmtId="170" fontId="87" fillId="3" borderId="4" xfId="22" applyNumberFormat="1" applyFont="1" applyFill="1" applyBorder="1" applyAlignment="1">
      <alignment horizontal="right" vertical="center"/>
    </xf>
    <xf numFmtId="170" fontId="83" fillId="3" borderId="6" xfId="22" applyNumberFormat="1" applyFont="1" applyFill="1" applyBorder="1" applyAlignment="1">
      <alignment horizontal="right" vertical="top"/>
    </xf>
    <xf numFmtId="49" fontId="13" fillId="8" borderId="61" xfId="0" applyNumberFormat="1" applyFont="1" applyFill="1" applyBorder="1" applyAlignment="1">
      <alignment horizontal="right" vertical="center" wrapText="1"/>
    </xf>
    <xf numFmtId="0" fontId="28" fillId="8" borderId="61" xfId="0" applyFont="1" applyFill="1" applyBorder="1" applyAlignment="1">
      <alignment horizontal="right" vertical="center" wrapText="1"/>
    </xf>
    <xf numFmtId="0" fontId="13" fillId="7" borderId="61" xfId="0" applyFont="1" applyFill="1" applyBorder="1" applyAlignment="1">
      <alignment horizontal="right" vertical="center" wrapText="1"/>
    </xf>
    <xf numFmtId="0" fontId="28" fillId="10" borderId="61" xfId="0" applyFont="1" applyFill="1" applyBorder="1" applyAlignment="1">
      <alignment horizontal="right" vertical="center"/>
    </xf>
    <xf numFmtId="0" fontId="91" fillId="10" borderId="61" xfId="0" applyFont="1" applyFill="1" applyBorder="1" applyAlignment="1">
      <alignment horizontal="right" vertical="center"/>
    </xf>
    <xf numFmtId="0" fontId="13" fillId="7" borderId="0" xfId="0" applyFont="1" applyFill="1" applyBorder="1" applyAlignment="1">
      <alignment horizontal="right" vertical="center"/>
    </xf>
    <xf numFmtId="0" fontId="28" fillId="7" borderId="0" xfId="0" applyFont="1" applyFill="1" applyBorder="1" applyAlignment="1">
      <alignment horizontal="right" vertical="center" wrapText="1"/>
    </xf>
    <xf numFmtId="171" fontId="48" fillId="3" borderId="25" xfId="14" applyNumberFormat="1" applyFont="1" applyFill="1" applyBorder="1" applyAlignment="1">
      <alignment horizontal="right" vertical="center"/>
    </xf>
    <xf numFmtId="0" fontId="13" fillId="7" borderId="0" xfId="0" applyFont="1" applyFill="1" applyBorder="1" applyAlignment="1">
      <alignment vertical="center" wrapText="1"/>
    </xf>
    <xf numFmtId="0" fontId="13" fillId="7" borderId="61" xfId="0" applyFont="1" applyFill="1" applyBorder="1" applyAlignment="1">
      <alignment horizontal="right" vertical="center"/>
    </xf>
    <xf numFmtId="0" fontId="28" fillId="7" borderId="61" xfId="0" applyFont="1" applyFill="1" applyBorder="1" applyAlignment="1">
      <alignment horizontal="right" vertical="center" wrapText="1"/>
    </xf>
    <xf numFmtId="0" fontId="75" fillId="3" borderId="61" xfId="0" applyFont="1" applyFill="1" applyBorder="1" applyAlignment="1">
      <alignment vertical="center" wrapText="1"/>
    </xf>
    <xf numFmtId="0" fontId="2" fillId="2" borderId="0" xfId="0" applyFont="1" applyFill="1" applyBorder="1"/>
    <xf numFmtId="0" fontId="75" fillId="3" borderId="61" xfId="0" applyFont="1" applyFill="1" applyBorder="1" applyAlignment="1">
      <alignment horizontal="center" vertical="center" wrapText="1"/>
    </xf>
    <xf numFmtId="0" fontId="11" fillId="7" borderId="0" xfId="0" applyFont="1" applyFill="1" applyBorder="1" applyAlignment="1">
      <alignment vertical="center" wrapText="1"/>
    </xf>
    <xf numFmtId="0" fontId="11" fillId="3" borderId="72" xfId="0" applyFont="1" applyFill="1" applyBorder="1" applyAlignment="1">
      <alignment horizontal="left" vertical="center" wrapText="1"/>
    </xf>
    <xf numFmtId="0" fontId="11" fillId="3" borderId="72" xfId="0" applyFont="1" applyFill="1" applyBorder="1" applyAlignment="1">
      <alignment horizontal="center" vertical="center"/>
    </xf>
    <xf numFmtId="2" fontId="33" fillId="4" borderId="72" xfId="22" applyNumberFormat="1" applyFont="1" applyFill="1" applyBorder="1" applyAlignment="1">
      <alignment horizontal="right" vertical="center"/>
    </xf>
    <xf numFmtId="2" fontId="33" fillId="3" borderId="72" xfId="22" applyNumberFormat="1" applyFont="1" applyFill="1" applyBorder="1" applyAlignment="1">
      <alignment horizontal="right" vertical="center"/>
    </xf>
    <xf numFmtId="172" fontId="38" fillId="3" borderId="0" xfId="14" applyNumberFormat="1" applyFont="1" applyFill="1" applyBorder="1" applyAlignment="1">
      <alignment horizontal="right" vertical="center"/>
    </xf>
    <xf numFmtId="0" fontId="84" fillId="3" borderId="4" xfId="0" applyFont="1" applyFill="1" applyBorder="1" applyAlignment="1">
      <alignment horizontal="left" vertical="center" wrapText="1"/>
    </xf>
    <xf numFmtId="170" fontId="33" fillId="3" borderId="4" xfId="22" applyNumberFormat="1" applyFont="1" applyFill="1" applyBorder="1" applyAlignment="1">
      <alignment horizontal="right" vertical="center"/>
    </xf>
    <xf numFmtId="0" fontId="13" fillId="8" borderId="61" xfId="0" applyFont="1" applyFill="1" applyBorder="1" applyAlignment="1">
      <alignment horizontal="right" vertical="center"/>
    </xf>
    <xf numFmtId="0" fontId="28" fillId="7" borderId="61" xfId="0" applyFont="1" applyFill="1" applyBorder="1" applyAlignment="1">
      <alignment horizontal="right" vertical="center"/>
    </xf>
    <xf numFmtId="0" fontId="11" fillId="2" borderId="11" xfId="0" applyFont="1" applyFill="1" applyBorder="1" applyAlignment="1">
      <alignment horizontal="left" vertical="center" wrapText="1" indent="2"/>
    </xf>
    <xf numFmtId="0" fontId="11" fillId="6" borderId="11" xfId="0" applyFont="1" applyFill="1" applyBorder="1" applyAlignment="1">
      <alignment horizontal="center" vertical="center"/>
    </xf>
    <xf numFmtId="165" fontId="33" fillId="4" borderId="8" xfId="14" applyNumberFormat="1" applyFont="1" applyFill="1" applyBorder="1" applyAlignment="1">
      <alignment horizontal="right" vertical="center"/>
    </xf>
    <xf numFmtId="165" fontId="38" fillId="3" borderId="8" xfId="14" applyNumberFormat="1" applyFont="1" applyFill="1" applyBorder="1" applyAlignment="1">
      <alignment horizontal="right" vertical="center"/>
    </xf>
    <xf numFmtId="180" fontId="38" fillId="3" borderId="8" xfId="14" applyNumberFormat="1" applyFont="1" applyFill="1" applyBorder="1" applyAlignment="1">
      <alignment horizontal="right" vertical="top"/>
    </xf>
    <xf numFmtId="0" fontId="13" fillId="7" borderId="51" xfId="0" applyFont="1" applyFill="1" applyBorder="1" applyAlignment="1">
      <alignment horizontal="right" vertical="center" wrapText="1"/>
    </xf>
    <xf numFmtId="49" fontId="13" fillId="7" borderId="51" xfId="0" applyNumberFormat="1" applyFont="1" applyFill="1" applyBorder="1" applyAlignment="1">
      <alignment horizontal="right" vertical="center" wrapText="1"/>
    </xf>
    <xf numFmtId="49" fontId="28" fillId="7" borderId="51" xfId="0" applyNumberFormat="1" applyFont="1" applyFill="1" applyBorder="1" applyAlignment="1">
      <alignment horizontal="right" vertical="center" wrapText="1"/>
    </xf>
    <xf numFmtId="0" fontId="28" fillId="7" borderId="51" xfId="0" applyFont="1" applyFill="1" applyBorder="1" applyAlignment="1">
      <alignment horizontal="right" vertical="center" wrapText="1"/>
    </xf>
    <xf numFmtId="0" fontId="11" fillId="2" borderId="11" xfId="0" applyFont="1" applyFill="1" applyBorder="1" applyAlignment="1">
      <alignment horizontal="center" vertical="center"/>
    </xf>
    <xf numFmtId="170" fontId="87" fillId="4" borderId="8" xfId="22" applyNumberFormat="1" applyFont="1" applyFill="1" applyBorder="1" applyAlignment="1">
      <alignment horizontal="right" vertical="center"/>
    </xf>
    <xf numFmtId="170" fontId="84" fillId="2" borderId="11" xfId="0" applyNumberFormat="1" applyFont="1" applyFill="1" applyBorder="1" applyAlignment="1">
      <alignment horizontal="right" vertical="center"/>
    </xf>
    <xf numFmtId="49" fontId="83" fillId="3" borderId="8" xfId="14" applyNumberFormat="1" applyFont="1" applyFill="1" applyBorder="1" applyAlignment="1">
      <alignment horizontal="right" vertical="center"/>
    </xf>
    <xf numFmtId="171" fontId="92" fillId="2" borderId="8" xfId="1" applyNumberFormat="1" applyFont="1" applyFill="1" applyBorder="1" applyAlignment="1">
      <alignment horizontal="right" vertical="center" wrapText="1"/>
    </xf>
    <xf numFmtId="0" fontId="13" fillId="8" borderId="51" xfId="0" applyFont="1" applyFill="1" applyBorder="1" applyAlignment="1">
      <alignment horizontal="right" vertical="center" wrapText="1"/>
    </xf>
    <xf numFmtId="49" fontId="13" fillId="8" borderId="51" xfId="0" applyNumberFormat="1" applyFont="1" applyFill="1" applyBorder="1" applyAlignment="1">
      <alignment horizontal="right" vertical="center" wrapText="1"/>
    </xf>
    <xf numFmtId="0" fontId="91" fillId="8" borderId="51" xfId="0" applyFont="1" applyFill="1" applyBorder="1" applyAlignment="1">
      <alignment horizontal="right" vertical="center" wrapText="1"/>
    </xf>
    <xf numFmtId="0" fontId="28" fillId="8" borderId="51" xfId="0" applyFont="1" applyFill="1" applyBorder="1" applyAlignment="1">
      <alignment horizontal="right" vertical="center" wrapText="1"/>
    </xf>
    <xf numFmtId="0" fontId="44" fillId="2" borderId="0" xfId="2" applyFont="1" applyFill="1" applyAlignment="1">
      <alignment horizontal="center"/>
    </xf>
    <xf numFmtId="0" fontId="43" fillId="2" borderId="0" xfId="0" applyFont="1" applyFill="1" applyAlignment="1">
      <alignment horizontal="center" vertical="center" wrapText="1"/>
    </xf>
    <xf numFmtId="0" fontId="43" fillId="2" borderId="3" xfId="0" applyFont="1" applyFill="1" applyBorder="1" applyAlignment="1">
      <alignment horizontal="center"/>
    </xf>
    <xf numFmtId="0" fontId="14" fillId="0" borderId="3" xfId="0" applyFont="1" applyBorder="1" applyAlignment="1">
      <alignment horizontal="left" vertical="center"/>
    </xf>
    <xf numFmtId="0" fontId="75" fillId="3" borderId="61" xfId="0" applyFont="1" applyFill="1" applyBorder="1" applyAlignment="1">
      <alignment horizontal="center" vertical="center" wrapText="1"/>
    </xf>
    <xf numFmtId="0" fontId="75" fillId="3" borderId="71" xfId="0" applyFont="1" applyFill="1" applyBorder="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0" fontId="75" fillId="0" borderId="0" xfId="0" applyFont="1" applyAlignment="1">
      <alignment horizontal="left" wrapText="1"/>
    </xf>
    <xf numFmtId="0" fontId="14" fillId="2" borderId="3" xfId="0" applyFont="1" applyFill="1" applyBorder="1" applyAlignment="1">
      <alignment horizontal="left" vertical="center"/>
    </xf>
    <xf numFmtId="0" fontId="37" fillId="0" borderId="3" xfId="0" applyFont="1" applyBorder="1" applyAlignment="1">
      <alignment horizontal="left" vertical="center"/>
    </xf>
    <xf numFmtId="0" fontId="82" fillId="0" borderId="0" xfId="0" applyFont="1" applyAlignment="1">
      <alignment horizontal="left" wrapText="1"/>
    </xf>
    <xf numFmtId="0" fontId="95" fillId="9" borderId="0" xfId="0" applyFont="1" applyFill="1" applyAlignment="1">
      <alignment horizontal="left" wrapText="1"/>
    </xf>
    <xf numFmtId="0" fontId="14" fillId="2" borderId="0" xfId="0" applyFont="1" applyFill="1" applyAlignment="1">
      <alignment horizontal="left" vertical="center"/>
    </xf>
    <xf numFmtId="0" fontId="14" fillId="0" borderId="3" xfId="0" applyFont="1" applyFill="1" applyBorder="1" applyAlignment="1">
      <alignment horizontal="left" vertical="center"/>
    </xf>
    <xf numFmtId="1" fontId="11" fillId="2" borderId="17" xfId="0" applyNumberFormat="1" applyFont="1" applyFill="1" applyBorder="1" applyAlignment="1">
      <alignment horizontal="center" vertical="center"/>
    </xf>
    <xf numFmtId="1" fontId="11" fillId="2" borderId="42" xfId="0" applyNumberFormat="1" applyFont="1" applyFill="1" applyBorder="1" applyAlignment="1">
      <alignment horizontal="center" vertical="center"/>
    </xf>
    <xf numFmtId="176" fontId="11" fillId="2" borderId="52" xfId="14" applyNumberFormat="1" applyFont="1" applyFill="1" applyBorder="1" applyAlignment="1">
      <alignment horizontal="center" vertical="center"/>
    </xf>
    <xf numFmtId="176" fontId="11" fillId="2" borderId="17" xfId="14" applyNumberFormat="1" applyFont="1" applyFill="1" applyBorder="1" applyAlignment="1">
      <alignment horizontal="center" vertical="center"/>
    </xf>
    <xf numFmtId="0" fontId="14" fillId="0" borderId="43" xfId="0" applyFont="1" applyBorder="1" applyAlignment="1">
      <alignment horizontal="left" vertical="center"/>
    </xf>
    <xf numFmtId="0" fontId="13" fillId="7" borderId="13" xfId="0" applyFont="1" applyFill="1" applyBorder="1" applyAlignment="1">
      <alignment horizontal="center" vertical="center" wrapText="1"/>
    </xf>
    <xf numFmtId="0" fontId="14" fillId="0" borderId="0" xfId="0" applyFont="1" applyAlignment="1">
      <alignment horizontal="left" vertical="center"/>
    </xf>
    <xf numFmtId="0" fontId="14" fillId="0" borderId="50" xfId="0" applyFont="1" applyBorder="1" applyAlignment="1">
      <alignment horizontal="left" vertical="center"/>
    </xf>
    <xf numFmtId="0" fontId="15" fillId="2" borderId="2" xfId="0" applyFont="1" applyFill="1" applyBorder="1" applyAlignment="1">
      <alignment horizontal="left" vertical="center" wrapText="1"/>
    </xf>
    <xf numFmtId="0" fontId="15" fillId="2" borderId="0" xfId="0" applyFont="1" applyFill="1" applyAlignment="1">
      <alignment horizontal="left" vertical="center" wrapText="1"/>
    </xf>
  </cellXfs>
  <cellStyles count="23">
    <cellStyle name="Comma" xfId="14" builtinId="3"/>
    <cellStyle name="Comma 2" xfId="11" xr:uid="{64962BE8-A8A9-4FE0-A1FB-576B06543050}"/>
    <cellStyle name="Comma 2 2" xfId="20" xr:uid="{E84CEA3C-8B56-45F1-BC67-17C8C1D807C1}"/>
    <cellStyle name="Comma 3" xfId="4" xr:uid="{8F2D29D4-D7C5-4A30-BEA9-A1B9C74BC5E0}"/>
    <cellStyle name="Comma 4" xfId="21" xr:uid="{4989B2ED-DDD0-49B3-8774-9797EC29B565}"/>
    <cellStyle name="Comma 6" xfId="17" xr:uid="{3AAA5023-CADB-467A-B810-E89FE69AEA99}"/>
    <cellStyle name="Comma 7" xfId="22" xr:uid="{39F1823D-FBAA-4A94-8A90-901632B0935C}"/>
    <cellStyle name="Hyperlink" xfId="2" builtinId="8"/>
    <cellStyle name="Hyperlink 2" xfId="6" xr:uid="{EFB1E370-0686-4AF9-A623-D8D77963CE93}"/>
    <cellStyle name="Hvid body celle" xfId="16" xr:uid="{57D28611-E343-4070-B3E0-7AE45ECF5454}"/>
    <cellStyle name="Hvid body celle tal" xfId="15" xr:uid="{855DA796-644F-4239-9029-611422F6C4BE}"/>
    <cellStyle name="Migliaia 2" xfId="7" xr:uid="{9021B73B-DC1A-4A69-8242-7FF9F693E3DC}"/>
    <cellStyle name="Migliaia 2 2" xfId="18" xr:uid="{C0513AF9-0E94-427E-8A28-877B95F386A4}"/>
    <cellStyle name="Migliaia 3" xfId="10" xr:uid="{38E00EBF-F467-470A-B883-0502AD4AB14F}"/>
    <cellStyle name="Migliaia 3 2" xfId="19" xr:uid="{EDCA6EAD-379B-4A8B-BB42-FF0CA63EB209}"/>
    <cellStyle name="Normal" xfId="0" builtinId="0"/>
    <cellStyle name="Normal 2" xfId="3" xr:uid="{E2DDACCD-FA7D-415E-81D9-81084CD73936}"/>
    <cellStyle name="Normale 2" xfId="12" xr:uid="{EB3AAF27-08F7-4CA9-A328-C9004E68295C}"/>
    <cellStyle name="Normale 2 2" xfId="13" xr:uid="{842CA93B-3183-43DD-8398-FFF3DF1B501C}"/>
    <cellStyle name="Normale 5 2" xfId="8" xr:uid="{AACF5F60-4FA7-4CA5-BECE-845B6E7A4D67}"/>
    <cellStyle name="Normale 6" xfId="9" xr:uid="{D33F63AC-5864-4F52-B764-37AA60CDF774}"/>
    <cellStyle name="Percent" xfId="1" builtinId="5"/>
    <cellStyle name="Percent 2" xfId="5" xr:uid="{65F88853-9DB6-4E0C-898E-427975C0D942}"/>
  </cellStyles>
  <dxfs count="281">
    <dxf>
      <font>
        <color rgb="FF9C0006"/>
      </font>
      <fill>
        <patternFill>
          <bgColor rgb="FFFFC7CE"/>
        </patternFill>
      </fill>
    </dxf>
    <dxf>
      <font>
        <color rgb="FF9C0006"/>
      </font>
      <fill>
        <patternFill>
          <bgColor rgb="FFFFC7CE"/>
        </patternFill>
      </fill>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s>
  <tableStyles count="0" defaultTableStyle="TableStyleMedium2" defaultPivotStyle="PivotStyleLight16"/>
  <colors>
    <mruColors>
      <color rgb="FF595959"/>
      <color rgb="FF172E62"/>
      <color rgb="FFA6A6A6"/>
      <color rgb="FFF2F2F2"/>
      <color rgb="FFF4F4F4"/>
      <color rgb="FF00D3B7"/>
      <color rgb="FF4057E3"/>
      <color rgb="FF928DF2"/>
      <color rgb="FF86FFFF"/>
      <color rgb="FFEEC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hyperlink" Target="#Dujos!A1"/><Relationship Id="rId18" Type="http://schemas.openxmlformats.org/officeDocument/2006/relationships/image" Target="../media/image4.png"/><Relationship Id="rId26" Type="http://schemas.openxmlformats.org/officeDocument/2006/relationships/image" Target="../media/image7.png"/><Relationship Id="rId39" Type="http://schemas.openxmlformats.org/officeDocument/2006/relationships/image" Target="../media/image14.png"/><Relationship Id="rId21" Type="http://schemas.openxmlformats.org/officeDocument/2006/relationships/hyperlink" Target="#'Verslo aplinka'!A1"/><Relationship Id="rId34" Type="http://schemas.openxmlformats.org/officeDocument/2006/relationships/image" Target="../media/image12.png"/><Relationship Id="rId42" Type="http://schemas.openxmlformats.org/officeDocument/2006/relationships/hyperlink" Target="#'Ketvirto ketvir&#269;io rezultatai'!A1"/><Relationship Id="rId7" Type="http://schemas.openxmlformats.org/officeDocument/2006/relationships/hyperlink" Target="#'Finansiniai rodikliai'!A1"/><Relationship Id="rId2" Type="http://schemas.openxmlformats.org/officeDocument/2006/relationships/image" Target="../media/image2.png"/><Relationship Id="rId16" Type="http://schemas.openxmlformats.org/officeDocument/2006/relationships/image" Target="../media/image3.png"/><Relationship Id="rId20" Type="http://schemas.openxmlformats.org/officeDocument/2006/relationships/image" Target="../media/image5.png"/><Relationship Id="rId29" Type="http://schemas.openxmlformats.org/officeDocument/2006/relationships/image" Target="../media/image10.svg"/><Relationship Id="rId41" Type="http://schemas.openxmlformats.org/officeDocument/2006/relationships/hyperlink" Target="#'V&#279;jo ir Saul&#279;s duomenys'!A1"/><Relationship Id="rId1" Type="http://schemas.openxmlformats.org/officeDocument/2006/relationships/hyperlink" Target="https://ignitisgrupe.lt/lt/ataskaitos-ir-pristatymai" TargetMode="External"/><Relationship Id="rId6" Type="http://schemas.openxmlformats.org/officeDocument/2006/relationships/hyperlink" Target="#'Nuostatos d&#279;l atsakomyb&#279;s'!A1"/><Relationship Id="rId11" Type="http://schemas.openxmlformats.org/officeDocument/2006/relationships/hyperlink" Target="#Hidro!A1"/><Relationship Id="rId24" Type="http://schemas.openxmlformats.org/officeDocument/2006/relationships/hyperlink" Target="#'&#381;alieji paj&#279;gumai'!A1"/><Relationship Id="rId32" Type="http://schemas.microsoft.com/office/2007/relationships/hdphoto" Target="../media/hdphoto1.wdp"/><Relationship Id="rId37" Type="http://schemas.openxmlformats.org/officeDocument/2006/relationships/hyperlink" Target="#'Atliek&#371; ir Biomas&#279;s duomenys'!A1"/><Relationship Id="rId40" Type="http://schemas.microsoft.com/office/2007/relationships/hdphoto" Target="../media/hdphoto2.wdp"/><Relationship Id="rId5" Type="http://schemas.openxmlformats.org/officeDocument/2006/relationships/hyperlink" Target="#'Pinig&#371; sraut&#371; ataskaita'!A1"/><Relationship Id="rId15" Type="http://schemas.openxmlformats.org/officeDocument/2006/relationships/hyperlink" Target="#Tinklai!A1"/><Relationship Id="rId23" Type="http://schemas.openxmlformats.org/officeDocument/2006/relationships/hyperlink" Target="#'Apsidraudimo lygis'!A1"/><Relationship Id="rId28" Type="http://schemas.openxmlformats.org/officeDocument/2006/relationships/image" Target="../media/image9.png"/><Relationship Id="rId36" Type="http://schemas.openxmlformats.org/officeDocument/2006/relationships/hyperlink" Target="#'Hidro duomenys'!A1"/><Relationship Id="rId10" Type="http://schemas.openxmlformats.org/officeDocument/2006/relationships/hyperlink" Target="#V&#279;jas!A1"/><Relationship Id="rId19" Type="http://schemas.openxmlformats.org/officeDocument/2006/relationships/hyperlink" Target="#'Sprendimai klientams'!A1"/><Relationship Id="rId31" Type="http://schemas.openxmlformats.org/officeDocument/2006/relationships/image" Target="../media/image11.png"/><Relationship Id="rId44" Type="http://schemas.openxmlformats.org/officeDocument/2006/relationships/hyperlink" Target="#'II ketv. rezultatai'!A1"/><Relationship Id="rId4" Type="http://schemas.openxmlformats.org/officeDocument/2006/relationships/hyperlink" Target="#'Pelno (nuostoli&#371;) ataskaita'!A1"/><Relationship Id="rId9" Type="http://schemas.openxmlformats.org/officeDocument/2006/relationships/hyperlink" Target="#Suvedimai!A1"/><Relationship Id="rId14" Type="http://schemas.openxmlformats.org/officeDocument/2006/relationships/hyperlink" Target="#'Teisin&#279; pastaba'!A1"/><Relationship Id="rId22" Type="http://schemas.openxmlformats.org/officeDocument/2006/relationships/hyperlink" Target="#'Ketvir&#269;i&#371; suvestin&#279;'!A1"/><Relationship Id="rId27" Type="http://schemas.openxmlformats.org/officeDocument/2006/relationships/image" Target="../media/image8.svg"/><Relationship Id="rId30" Type="http://schemas.openxmlformats.org/officeDocument/2006/relationships/hyperlink" Target="#'Gamtin&#279;s dujos'!A1"/><Relationship Id="rId35" Type="http://schemas.openxmlformats.org/officeDocument/2006/relationships/image" Target="../media/image13.svg"/><Relationship Id="rId43" Type="http://schemas.openxmlformats.org/officeDocument/2006/relationships/hyperlink" Target="#'Pgr. finansiniai rodikliai'!A1"/><Relationship Id="rId8" Type="http://schemas.openxmlformats.org/officeDocument/2006/relationships/hyperlink" Target="#'Veiklos rodikliai'!A1"/><Relationship Id="rId3" Type="http://schemas.openxmlformats.org/officeDocument/2006/relationships/hyperlink" Target="#'Finansin&#279;s pad&#279;ties ataskaita'!A1"/><Relationship Id="rId12" Type="http://schemas.openxmlformats.org/officeDocument/2006/relationships/hyperlink" Target="#'Atliekos ir Biomas&#279;'!A1"/><Relationship Id="rId17" Type="http://schemas.openxmlformats.org/officeDocument/2006/relationships/hyperlink" Target="#'Rezerviniai paj&#279;gumai'!A1"/><Relationship Id="rId25" Type="http://schemas.openxmlformats.org/officeDocument/2006/relationships/image" Target="../media/image6.png"/><Relationship Id="rId33" Type="http://schemas.openxmlformats.org/officeDocument/2006/relationships/hyperlink" Target="#'V&#279;jas ir Saul&#279;'!A1"/><Relationship Id="rId38" Type="http://schemas.openxmlformats.org/officeDocument/2006/relationships/hyperlink" Target="#'Gamtini&#371; duj&#371; duomenys'!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5.xml.rels><?xml version="1.0" encoding="UTF-8" standalone="yes"?>
<Relationships xmlns="http://schemas.openxmlformats.org/package/2006/relationships"><Relationship Id="rId3" Type="http://schemas.openxmlformats.org/officeDocument/2006/relationships/hyperlink" Target="#Turinys!A1"/><Relationship Id="rId2" Type="http://schemas.openxmlformats.org/officeDocument/2006/relationships/image" Target="../media/image2.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2.xml.rels><?xml version="1.0" encoding="UTF-8" standalone="yes"?>
<Relationships xmlns="http://schemas.openxmlformats.org/package/2006/relationships"><Relationship Id="rId3" Type="http://schemas.openxmlformats.org/officeDocument/2006/relationships/hyperlink" Target="#Turinys!A1"/><Relationship Id="rId2" Type="http://schemas.openxmlformats.org/officeDocument/2006/relationships/image" Target="../media/image2.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4.xml.rels><?xml version="1.0" encoding="UTF-8" standalone="yes"?>
<Relationships xmlns="http://schemas.openxmlformats.org/package/2006/relationships"><Relationship Id="rId3" Type="http://schemas.openxmlformats.org/officeDocument/2006/relationships/hyperlink" Target="#Turinys!A1"/><Relationship Id="rId2" Type="http://schemas.openxmlformats.org/officeDocument/2006/relationships/image" Target="../media/image2.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urinys!A1"/></Relationships>
</file>

<file path=xl/drawings/drawing1.xml><?xml version="1.0" encoding="utf-8"?>
<xdr:wsDr xmlns:xdr="http://schemas.openxmlformats.org/drawingml/2006/spreadsheetDrawing" xmlns:a="http://schemas.openxmlformats.org/drawingml/2006/main">
  <xdr:twoCellAnchor editAs="oneCell">
    <xdr:from>
      <xdr:col>3</xdr:col>
      <xdr:colOff>253432</xdr:colOff>
      <xdr:row>0</xdr:row>
      <xdr:rowOff>71439</xdr:rowOff>
    </xdr:from>
    <xdr:to>
      <xdr:col>6</xdr:col>
      <xdr:colOff>325277</xdr:colOff>
      <xdr:row>4</xdr:row>
      <xdr:rowOff>144781</xdr:rowOff>
    </xdr:to>
    <xdr:pic>
      <xdr:nvPicPr>
        <xdr:cNvPr id="4" name="Picture 1">
          <a:extLst>
            <a:ext uri="{FF2B5EF4-FFF2-40B4-BE49-F238E27FC236}">
              <a16:creationId xmlns:a16="http://schemas.microsoft.com/office/drawing/2014/main" id="{D77466A6-5909-4369-84D1-88164C315961}"/>
            </a:ext>
          </a:extLst>
        </xdr:cNvPr>
        <xdr:cNvPicPr>
          <a:picLocks noChangeAspect="1"/>
        </xdr:cNvPicPr>
      </xdr:nvPicPr>
      <xdr:blipFill>
        <a:blip xmlns:r="http://schemas.openxmlformats.org/officeDocument/2006/relationships" r:embed="rId1"/>
        <a:stretch>
          <a:fillRect/>
        </a:stretch>
      </xdr:blipFill>
      <xdr:spPr>
        <a:xfrm>
          <a:off x="2075088" y="71439"/>
          <a:ext cx="1889692" cy="88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285750</xdr:colOff>
      <xdr:row>29</xdr:row>
      <xdr:rowOff>28575</xdr:rowOff>
    </xdr:from>
    <xdr:to>
      <xdr:col>2</xdr:col>
      <xdr:colOff>702129</xdr:colOff>
      <xdr:row>29</xdr:row>
      <xdr:rowOff>475408</xdr:rowOff>
    </xdr:to>
    <xdr:pic>
      <xdr:nvPicPr>
        <xdr:cNvPr id="128" name="Picture 127">
          <a:hlinkClick xmlns:r="http://schemas.openxmlformats.org/officeDocument/2006/relationships" r:id="rId1"/>
          <a:extLst>
            <a:ext uri="{FF2B5EF4-FFF2-40B4-BE49-F238E27FC236}">
              <a16:creationId xmlns:a16="http://schemas.microsoft.com/office/drawing/2014/main" id="{9F6C819A-C583-439D-B9EC-560F54B01707}"/>
            </a:ext>
          </a:extLst>
        </xdr:cNvPr>
        <xdr:cNvPicPr>
          <a:picLocks noChangeAspect="1"/>
        </xdr:cNvPicPr>
      </xdr:nvPicPr>
      <xdr:blipFill>
        <a:blip xmlns:r="http://schemas.openxmlformats.org/officeDocument/2006/relationships" r:embed="rId2"/>
        <a:stretch>
          <a:fillRect/>
        </a:stretch>
      </xdr:blipFill>
      <xdr:spPr>
        <a:xfrm>
          <a:off x="4362450" y="7077075"/>
          <a:ext cx="419100" cy="462345"/>
        </a:xfrm>
        <a:prstGeom prst="rect">
          <a:avLst/>
        </a:prstGeom>
      </xdr:spPr>
    </xdr:pic>
    <xdr:clientData/>
  </xdr:twoCellAnchor>
  <xdr:twoCellAnchor editAs="oneCell">
    <xdr:from>
      <xdr:col>2</xdr:col>
      <xdr:colOff>276225</xdr:colOff>
      <xdr:row>12</xdr:row>
      <xdr:rowOff>19050</xdr:rowOff>
    </xdr:from>
    <xdr:to>
      <xdr:col>2</xdr:col>
      <xdr:colOff>702491</xdr:colOff>
      <xdr:row>12</xdr:row>
      <xdr:rowOff>476043</xdr:rowOff>
    </xdr:to>
    <xdr:pic>
      <xdr:nvPicPr>
        <xdr:cNvPr id="24" name="Picture 17">
          <a:hlinkClick xmlns:r="http://schemas.openxmlformats.org/officeDocument/2006/relationships" r:id="rId3"/>
          <a:extLst>
            <a:ext uri="{FF2B5EF4-FFF2-40B4-BE49-F238E27FC236}">
              <a16:creationId xmlns:a16="http://schemas.microsoft.com/office/drawing/2014/main" id="{1C7C3C86-2E21-433E-A24A-A6496F3114CC}"/>
            </a:ext>
          </a:extLst>
        </xdr:cNvPr>
        <xdr:cNvPicPr>
          <a:picLocks noChangeAspect="1"/>
        </xdr:cNvPicPr>
      </xdr:nvPicPr>
      <xdr:blipFill>
        <a:blip xmlns:r="http://schemas.openxmlformats.org/officeDocument/2006/relationships" r:embed="rId2"/>
        <a:stretch>
          <a:fillRect/>
        </a:stretch>
      </xdr:blipFill>
      <xdr:spPr>
        <a:xfrm>
          <a:off x="4352925" y="3533775"/>
          <a:ext cx="419100" cy="462345"/>
        </a:xfrm>
        <a:prstGeom prst="rect">
          <a:avLst/>
        </a:prstGeom>
      </xdr:spPr>
    </xdr:pic>
    <xdr:clientData/>
  </xdr:twoCellAnchor>
  <xdr:twoCellAnchor editAs="oneCell">
    <xdr:from>
      <xdr:col>2</xdr:col>
      <xdr:colOff>276225</xdr:colOff>
      <xdr:row>13</xdr:row>
      <xdr:rowOff>28575</xdr:rowOff>
    </xdr:from>
    <xdr:to>
      <xdr:col>2</xdr:col>
      <xdr:colOff>702491</xdr:colOff>
      <xdr:row>13</xdr:row>
      <xdr:rowOff>477313</xdr:rowOff>
    </xdr:to>
    <xdr:pic>
      <xdr:nvPicPr>
        <xdr:cNvPr id="25" name="Picture 18">
          <a:hlinkClick xmlns:r="http://schemas.openxmlformats.org/officeDocument/2006/relationships" r:id="rId4"/>
          <a:extLst>
            <a:ext uri="{FF2B5EF4-FFF2-40B4-BE49-F238E27FC236}">
              <a16:creationId xmlns:a16="http://schemas.microsoft.com/office/drawing/2014/main" id="{FFDE169D-A472-4E96-972D-E0575BC89235}"/>
            </a:ext>
          </a:extLst>
        </xdr:cNvPr>
        <xdr:cNvPicPr>
          <a:picLocks noChangeAspect="1"/>
        </xdr:cNvPicPr>
      </xdr:nvPicPr>
      <xdr:blipFill>
        <a:blip xmlns:r="http://schemas.openxmlformats.org/officeDocument/2006/relationships" r:embed="rId2"/>
        <a:stretch>
          <a:fillRect/>
        </a:stretch>
      </xdr:blipFill>
      <xdr:spPr>
        <a:xfrm>
          <a:off x="4352925" y="4048125"/>
          <a:ext cx="419100" cy="462345"/>
        </a:xfrm>
        <a:prstGeom prst="rect">
          <a:avLst/>
        </a:prstGeom>
      </xdr:spPr>
    </xdr:pic>
    <xdr:clientData/>
  </xdr:twoCellAnchor>
  <xdr:twoCellAnchor editAs="oneCell">
    <xdr:from>
      <xdr:col>2</xdr:col>
      <xdr:colOff>285750</xdr:colOff>
      <xdr:row>14</xdr:row>
      <xdr:rowOff>9525</xdr:rowOff>
    </xdr:from>
    <xdr:to>
      <xdr:col>2</xdr:col>
      <xdr:colOff>702129</xdr:colOff>
      <xdr:row>14</xdr:row>
      <xdr:rowOff>472686</xdr:rowOff>
    </xdr:to>
    <xdr:pic>
      <xdr:nvPicPr>
        <xdr:cNvPr id="27" name="Picture 19">
          <a:hlinkClick xmlns:r="http://schemas.openxmlformats.org/officeDocument/2006/relationships" r:id="rId5"/>
          <a:extLst>
            <a:ext uri="{FF2B5EF4-FFF2-40B4-BE49-F238E27FC236}">
              <a16:creationId xmlns:a16="http://schemas.microsoft.com/office/drawing/2014/main" id="{14D91DA1-AA0A-4991-A78B-95AAD01B18DA}"/>
            </a:ext>
          </a:extLst>
        </xdr:cNvPr>
        <xdr:cNvPicPr>
          <a:picLocks noChangeAspect="1"/>
        </xdr:cNvPicPr>
      </xdr:nvPicPr>
      <xdr:blipFill>
        <a:blip xmlns:r="http://schemas.openxmlformats.org/officeDocument/2006/relationships" r:embed="rId2"/>
        <a:stretch>
          <a:fillRect/>
        </a:stretch>
      </xdr:blipFill>
      <xdr:spPr>
        <a:xfrm>
          <a:off x="4362450" y="4533900"/>
          <a:ext cx="419100" cy="462345"/>
        </a:xfrm>
        <a:prstGeom prst="rect">
          <a:avLst/>
        </a:prstGeom>
      </xdr:spPr>
    </xdr:pic>
    <xdr:clientData/>
  </xdr:twoCellAnchor>
  <xdr:twoCellAnchor editAs="oneCell">
    <xdr:from>
      <xdr:col>2</xdr:col>
      <xdr:colOff>285750</xdr:colOff>
      <xdr:row>27</xdr:row>
      <xdr:rowOff>19050</xdr:rowOff>
    </xdr:from>
    <xdr:to>
      <xdr:col>2</xdr:col>
      <xdr:colOff>702129</xdr:colOff>
      <xdr:row>27</xdr:row>
      <xdr:rowOff>476043</xdr:rowOff>
    </xdr:to>
    <xdr:pic>
      <xdr:nvPicPr>
        <xdr:cNvPr id="21" name="Picture 20">
          <a:hlinkClick xmlns:r="http://schemas.openxmlformats.org/officeDocument/2006/relationships" r:id="rId6"/>
          <a:extLst>
            <a:ext uri="{FF2B5EF4-FFF2-40B4-BE49-F238E27FC236}">
              <a16:creationId xmlns:a16="http://schemas.microsoft.com/office/drawing/2014/main" id="{3490218B-6450-449D-A221-C2BBA1EA46E9}"/>
            </a:ext>
          </a:extLst>
        </xdr:cNvPr>
        <xdr:cNvPicPr>
          <a:picLocks noChangeAspect="1"/>
        </xdr:cNvPicPr>
      </xdr:nvPicPr>
      <xdr:blipFill>
        <a:blip xmlns:r="http://schemas.openxmlformats.org/officeDocument/2006/relationships" r:embed="rId2"/>
        <a:stretch>
          <a:fillRect/>
        </a:stretch>
      </xdr:blipFill>
      <xdr:spPr>
        <a:xfrm>
          <a:off x="4362450" y="5048250"/>
          <a:ext cx="419100" cy="462345"/>
        </a:xfrm>
        <a:prstGeom prst="rect">
          <a:avLst/>
        </a:prstGeom>
      </xdr:spPr>
    </xdr:pic>
    <xdr:clientData/>
  </xdr:twoCellAnchor>
  <xdr:twoCellAnchor editAs="oneCell">
    <xdr:from>
      <xdr:col>2</xdr:col>
      <xdr:colOff>276225</xdr:colOff>
      <xdr:row>2</xdr:row>
      <xdr:rowOff>19050</xdr:rowOff>
    </xdr:from>
    <xdr:to>
      <xdr:col>2</xdr:col>
      <xdr:colOff>704396</xdr:colOff>
      <xdr:row>2</xdr:row>
      <xdr:rowOff>476043</xdr:rowOff>
    </xdr:to>
    <xdr:pic>
      <xdr:nvPicPr>
        <xdr:cNvPr id="22" name="Picture 21">
          <a:hlinkClick xmlns:r="http://schemas.openxmlformats.org/officeDocument/2006/relationships" r:id="rId7"/>
          <a:extLst>
            <a:ext uri="{FF2B5EF4-FFF2-40B4-BE49-F238E27FC236}">
              <a16:creationId xmlns:a16="http://schemas.microsoft.com/office/drawing/2014/main" id="{EB46F5DD-029D-4289-BD7C-6387BE63A77B}"/>
            </a:ext>
          </a:extLst>
        </xdr:cNvPr>
        <xdr:cNvPicPr>
          <a:picLocks noChangeAspect="1"/>
        </xdr:cNvPicPr>
      </xdr:nvPicPr>
      <xdr:blipFill>
        <a:blip xmlns:r="http://schemas.openxmlformats.org/officeDocument/2006/relationships" r:embed="rId2"/>
        <a:stretch>
          <a:fillRect/>
        </a:stretch>
      </xdr:blipFill>
      <xdr:spPr>
        <a:xfrm>
          <a:off x="4352925" y="504825"/>
          <a:ext cx="419100" cy="462345"/>
        </a:xfrm>
        <a:prstGeom prst="rect">
          <a:avLst/>
        </a:prstGeom>
      </xdr:spPr>
    </xdr:pic>
    <xdr:clientData/>
  </xdr:twoCellAnchor>
  <xdr:oneCellAnchor>
    <xdr:from>
      <xdr:col>2</xdr:col>
      <xdr:colOff>276225</xdr:colOff>
      <xdr:row>4</xdr:row>
      <xdr:rowOff>19050</xdr:rowOff>
    </xdr:from>
    <xdr:ext cx="419100" cy="462345"/>
    <xdr:pic>
      <xdr:nvPicPr>
        <xdr:cNvPr id="5" name="Picture 13">
          <a:hlinkClick xmlns:r="http://schemas.openxmlformats.org/officeDocument/2006/relationships" r:id="rId8"/>
          <a:extLst>
            <a:ext uri="{FF2B5EF4-FFF2-40B4-BE49-F238E27FC236}">
              <a16:creationId xmlns:a16="http://schemas.microsoft.com/office/drawing/2014/main" id="{A39F8CC8-60B5-4208-AE48-B9DBC6F5BCFB}"/>
            </a:ext>
          </a:extLst>
        </xdr:cNvPr>
        <xdr:cNvPicPr>
          <a:picLocks noChangeAspect="1"/>
        </xdr:cNvPicPr>
      </xdr:nvPicPr>
      <xdr:blipFill>
        <a:blip xmlns:r="http://schemas.openxmlformats.org/officeDocument/2006/relationships" r:embed="rId2"/>
        <a:stretch>
          <a:fillRect/>
        </a:stretch>
      </xdr:blipFill>
      <xdr:spPr>
        <a:xfrm>
          <a:off x="4352925" y="800100"/>
          <a:ext cx="419100" cy="462345"/>
        </a:xfrm>
        <a:prstGeom prst="rect">
          <a:avLst/>
        </a:prstGeom>
      </xdr:spPr>
    </xdr:pic>
    <xdr:clientData/>
  </xdr:oneCellAnchor>
  <xdr:twoCellAnchor editAs="oneCell">
    <xdr:from>
      <xdr:col>2</xdr:col>
      <xdr:colOff>295275</xdr:colOff>
      <xdr:row>3</xdr:row>
      <xdr:rowOff>9525</xdr:rowOff>
    </xdr:from>
    <xdr:to>
      <xdr:col>2</xdr:col>
      <xdr:colOff>707118</xdr:colOff>
      <xdr:row>3</xdr:row>
      <xdr:rowOff>474591</xdr:rowOff>
    </xdr:to>
    <xdr:pic>
      <xdr:nvPicPr>
        <xdr:cNvPr id="26" name="Picture 25">
          <a:hlinkClick xmlns:r="http://schemas.openxmlformats.org/officeDocument/2006/relationships" r:id="rId9"/>
          <a:extLst>
            <a:ext uri="{FF2B5EF4-FFF2-40B4-BE49-F238E27FC236}">
              <a16:creationId xmlns:a16="http://schemas.microsoft.com/office/drawing/2014/main" id="{70A82FEA-3BB4-4F9F-A2F3-9BE81107AD65}"/>
            </a:ext>
          </a:extLst>
        </xdr:cNvPr>
        <xdr:cNvPicPr>
          <a:picLocks noChangeAspect="1"/>
        </xdr:cNvPicPr>
      </xdr:nvPicPr>
      <xdr:blipFill>
        <a:blip xmlns:r="http://schemas.openxmlformats.org/officeDocument/2006/relationships" r:embed="rId2"/>
        <a:stretch>
          <a:fillRect/>
        </a:stretch>
      </xdr:blipFill>
      <xdr:spPr>
        <a:xfrm>
          <a:off x="4371975" y="1504950"/>
          <a:ext cx="419100" cy="462345"/>
        </a:xfrm>
        <a:prstGeom prst="rect">
          <a:avLst/>
        </a:prstGeom>
      </xdr:spPr>
    </xdr:pic>
    <xdr:clientData/>
  </xdr:twoCellAnchor>
  <xdr:twoCellAnchor editAs="oneCell">
    <xdr:from>
      <xdr:col>2</xdr:col>
      <xdr:colOff>295275</xdr:colOff>
      <xdr:row>30</xdr:row>
      <xdr:rowOff>19050</xdr:rowOff>
    </xdr:from>
    <xdr:to>
      <xdr:col>2</xdr:col>
      <xdr:colOff>707118</xdr:colOff>
      <xdr:row>30</xdr:row>
      <xdr:rowOff>476043</xdr:rowOff>
    </xdr:to>
    <xdr:pic>
      <xdr:nvPicPr>
        <xdr:cNvPr id="131" name="Picture 130">
          <a:hlinkClick xmlns:r="http://schemas.openxmlformats.org/officeDocument/2006/relationships" r:id="rId1"/>
          <a:extLst>
            <a:ext uri="{FF2B5EF4-FFF2-40B4-BE49-F238E27FC236}">
              <a16:creationId xmlns:a16="http://schemas.microsoft.com/office/drawing/2014/main" id="{3919239F-98A8-467B-A7AC-D3B803FF212F}"/>
            </a:ext>
          </a:extLst>
        </xdr:cNvPr>
        <xdr:cNvPicPr>
          <a:picLocks noChangeAspect="1"/>
        </xdr:cNvPicPr>
      </xdr:nvPicPr>
      <xdr:blipFill>
        <a:blip xmlns:r="http://schemas.openxmlformats.org/officeDocument/2006/relationships" r:embed="rId2"/>
        <a:stretch>
          <a:fillRect/>
        </a:stretch>
      </xdr:blipFill>
      <xdr:spPr>
        <a:xfrm>
          <a:off x="4371975" y="7572375"/>
          <a:ext cx="419100" cy="462345"/>
        </a:xfrm>
        <a:prstGeom prst="rect">
          <a:avLst/>
        </a:prstGeom>
      </xdr:spPr>
    </xdr:pic>
    <xdr:clientData/>
  </xdr:twoCellAnchor>
  <xdr:oneCellAnchor>
    <xdr:from>
      <xdr:col>2</xdr:col>
      <xdr:colOff>285750</xdr:colOff>
      <xdr:row>27</xdr:row>
      <xdr:rowOff>0</xdr:rowOff>
    </xdr:from>
    <xdr:ext cx="416379" cy="465066"/>
    <xdr:pic>
      <xdr:nvPicPr>
        <xdr:cNvPr id="53" name="Picture 52">
          <a:hlinkClick xmlns:r="http://schemas.openxmlformats.org/officeDocument/2006/relationships" r:id="rId10"/>
          <a:extLst>
            <a:ext uri="{FF2B5EF4-FFF2-40B4-BE49-F238E27FC236}">
              <a16:creationId xmlns:a16="http://schemas.microsoft.com/office/drawing/2014/main" id="{EF1AAE77-F18A-47DB-8CE0-9CBE9C314AA0}"/>
            </a:ext>
          </a:extLst>
        </xdr:cNvPr>
        <xdr:cNvPicPr>
          <a:picLocks noChangeAspect="1"/>
        </xdr:cNvPicPr>
      </xdr:nvPicPr>
      <xdr:blipFill>
        <a:blip xmlns:r="http://schemas.openxmlformats.org/officeDocument/2006/relationships" r:embed="rId2"/>
        <a:stretch>
          <a:fillRect/>
        </a:stretch>
      </xdr:blipFill>
      <xdr:spPr>
        <a:xfrm>
          <a:off x="4362450" y="5543550"/>
          <a:ext cx="416379" cy="465066"/>
        </a:xfrm>
        <a:prstGeom prst="rect">
          <a:avLst/>
        </a:prstGeom>
      </xdr:spPr>
    </xdr:pic>
    <xdr:clientData/>
  </xdr:oneCellAnchor>
  <xdr:oneCellAnchor>
    <xdr:from>
      <xdr:col>2</xdr:col>
      <xdr:colOff>285750</xdr:colOff>
      <xdr:row>27</xdr:row>
      <xdr:rowOff>0</xdr:rowOff>
    </xdr:from>
    <xdr:ext cx="416379" cy="465066"/>
    <xdr:pic>
      <xdr:nvPicPr>
        <xdr:cNvPr id="54" name="Picture 53">
          <a:hlinkClick xmlns:r="http://schemas.openxmlformats.org/officeDocument/2006/relationships" r:id="rId11"/>
          <a:extLst>
            <a:ext uri="{FF2B5EF4-FFF2-40B4-BE49-F238E27FC236}">
              <a16:creationId xmlns:a16="http://schemas.microsoft.com/office/drawing/2014/main" id="{EA032800-018C-4042-9B0A-7485822823D6}"/>
            </a:ext>
          </a:extLst>
        </xdr:cNvPr>
        <xdr:cNvPicPr>
          <a:picLocks noChangeAspect="1"/>
        </xdr:cNvPicPr>
      </xdr:nvPicPr>
      <xdr:blipFill>
        <a:blip xmlns:r="http://schemas.openxmlformats.org/officeDocument/2006/relationships" r:embed="rId2"/>
        <a:stretch>
          <a:fillRect/>
        </a:stretch>
      </xdr:blipFill>
      <xdr:spPr>
        <a:xfrm>
          <a:off x="4362450" y="5543550"/>
          <a:ext cx="416379" cy="465066"/>
        </a:xfrm>
        <a:prstGeom prst="rect">
          <a:avLst/>
        </a:prstGeom>
      </xdr:spPr>
    </xdr:pic>
    <xdr:clientData/>
  </xdr:oneCellAnchor>
  <xdr:oneCellAnchor>
    <xdr:from>
      <xdr:col>2</xdr:col>
      <xdr:colOff>285750</xdr:colOff>
      <xdr:row>27</xdr:row>
      <xdr:rowOff>0</xdr:rowOff>
    </xdr:from>
    <xdr:ext cx="416379" cy="465066"/>
    <xdr:pic>
      <xdr:nvPicPr>
        <xdr:cNvPr id="55" name="Picture 54">
          <a:hlinkClick xmlns:r="http://schemas.openxmlformats.org/officeDocument/2006/relationships" r:id="rId12"/>
          <a:extLst>
            <a:ext uri="{FF2B5EF4-FFF2-40B4-BE49-F238E27FC236}">
              <a16:creationId xmlns:a16="http://schemas.microsoft.com/office/drawing/2014/main" id="{85418B8A-A68E-41AB-B0F7-3DF06E0BD6BA}"/>
            </a:ext>
          </a:extLst>
        </xdr:cNvPr>
        <xdr:cNvPicPr>
          <a:picLocks noChangeAspect="1"/>
        </xdr:cNvPicPr>
      </xdr:nvPicPr>
      <xdr:blipFill>
        <a:blip xmlns:r="http://schemas.openxmlformats.org/officeDocument/2006/relationships" r:embed="rId2"/>
        <a:stretch>
          <a:fillRect/>
        </a:stretch>
      </xdr:blipFill>
      <xdr:spPr>
        <a:xfrm>
          <a:off x="4362450" y="5543550"/>
          <a:ext cx="416379" cy="465066"/>
        </a:xfrm>
        <a:prstGeom prst="rect">
          <a:avLst/>
        </a:prstGeom>
      </xdr:spPr>
    </xdr:pic>
    <xdr:clientData/>
  </xdr:oneCellAnchor>
  <xdr:oneCellAnchor>
    <xdr:from>
      <xdr:col>2</xdr:col>
      <xdr:colOff>285750</xdr:colOff>
      <xdr:row>27</xdr:row>
      <xdr:rowOff>0</xdr:rowOff>
    </xdr:from>
    <xdr:ext cx="416379" cy="465066"/>
    <xdr:pic>
      <xdr:nvPicPr>
        <xdr:cNvPr id="56" name="Picture 55">
          <a:hlinkClick xmlns:r="http://schemas.openxmlformats.org/officeDocument/2006/relationships" r:id="rId13"/>
          <a:extLst>
            <a:ext uri="{FF2B5EF4-FFF2-40B4-BE49-F238E27FC236}">
              <a16:creationId xmlns:a16="http://schemas.microsoft.com/office/drawing/2014/main" id="{1907C2D8-5031-4A55-854C-91F0E121E13C}"/>
            </a:ext>
          </a:extLst>
        </xdr:cNvPr>
        <xdr:cNvPicPr>
          <a:picLocks noChangeAspect="1"/>
        </xdr:cNvPicPr>
      </xdr:nvPicPr>
      <xdr:blipFill>
        <a:blip xmlns:r="http://schemas.openxmlformats.org/officeDocument/2006/relationships" r:embed="rId2"/>
        <a:stretch>
          <a:fillRect/>
        </a:stretch>
      </xdr:blipFill>
      <xdr:spPr>
        <a:xfrm>
          <a:off x="4362450" y="5543550"/>
          <a:ext cx="416379" cy="465066"/>
        </a:xfrm>
        <a:prstGeom prst="rect">
          <a:avLst/>
        </a:prstGeom>
      </xdr:spPr>
    </xdr:pic>
    <xdr:clientData/>
  </xdr:oneCellAnchor>
  <xdr:twoCellAnchor editAs="oneCell">
    <xdr:from>
      <xdr:col>2</xdr:col>
      <xdr:colOff>276225</xdr:colOff>
      <xdr:row>27</xdr:row>
      <xdr:rowOff>0</xdr:rowOff>
    </xdr:from>
    <xdr:to>
      <xdr:col>2</xdr:col>
      <xdr:colOff>707844</xdr:colOff>
      <xdr:row>27</xdr:row>
      <xdr:rowOff>472686</xdr:rowOff>
    </xdr:to>
    <xdr:pic>
      <xdr:nvPicPr>
        <xdr:cNvPr id="28" name="Picture 56">
          <a:hlinkClick xmlns:r="http://schemas.openxmlformats.org/officeDocument/2006/relationships" r:id="rId14"/>
          <a:extLst>
            <a:ext uri="{FF2B5EF4-FFF2-40B4-BE49-F238E27FC236}">
              <a16:creationId xmlns:a16="http://schemas.microsoft.com/office/drawing/2014/main" id="{1195D469-462A-424D-A21D-D1AA645E6FBD}"/>
            </a:ext>
          </a:extLst>
        </xdr:cNvPr>
        <xdr:cNvPicPr>
          <a:picLocks noChangeAspect="1"/>
        </xdr:cNvPicPr>
      </xdr:nvPicPr>
      <xdr:blipFill>
        <a:blip xmlns:r="http://schemas.openxmlformats.org/officeDocument/2006/relationships" r:embed="rId2"/>
        <a:stretch>
          <a:fillRect/>
        </a:stretch>
      </xdr:blipFill>
      <xdr:spPr>
        <a:xfrm>
          <a:off x="4352925" y="6038850"/>
          <a:ext cx="416379" cy="465066"/>
        </a:xfrm>
        <a:prstGeom prst="rect">
          <a:avLst/>
        </a:prstGeom>
      </xdr:spPr>
    </xdr:pic>
    <xdr:clientData/>
  </xdr:twoCellAnchor>
  <xdr:oneCellAnchor>
    <xdr:from>
      <xdr:col>2</xdr:col>
      <xdr:colOff>281232</xdr:colOff>
      <xdr:row>9</xdr:row>
      <xdr:rowOff>55632</xdr:rowOff>
    </xdr:from>
    <xdr:ext cx="440161" cy="452457"/>
    <xdr:pic>
      <xdr:nvPicPr>
        <xdr:cNvPr id="18" name="Picture 57">
          <a:hlinkClick xmlns:r="http://schemas.openxmlformats.org/officeDocument/2006/relationships" r:id="rId15"/>
          <a:extLst>
            <a:ext uri="{FF2B5EF4-FFF2-40B4-BE49-F238E27FC236}">
              <a16:creationId xmlns:a16="http://schemas.microsoft.com/office/drawing/2014/main" id="{44A72CF1-7F11-4635-B230-481E1FF366B7}"/>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4698451" y="2544038"/>
          <a:ext cx="436351" cy="444144"/>
        </a:xfrm>
        <a:prstGeom prst="rect">
          <a:avLst/>
        </a:prstGeom>
      </xdr:spPr>
    </xdr:pic>
    <xdr:clientData/>
  </xdr:oneCellAnchor>
  <xdr:twoCellAnchor editAs="oneCell">
    <xdr:from>
      <xdr:col>2</xdr:col>
      <xdr:colOff>214314</xdr:colOff>
      <xdr:row>10</xdr:row>
      <xdr:rowOff>0</xdr:rowOff>
    </xdr:from>
    <xdr:to>
      <xdr:col>2</xdr:col>
      <xdr:colOff>783534</xdr:colOff>
      <xdr:row>11</xdr:row>
      <xdr:rowOff>10605</xdr:rowOff>
    </xdr:to>
    <xdr:pic>
      <xdr:nvPicPr>
        <xdr:cNvPr id="49" name="Picture 74">
          <a:hlinkClick xmlns:r="http://schemas.openxmlformats.org/officeDocument/2006/relationships" r:id="rId17"/>
          <a:extLst>
            <a:ext uri="{FF2B5EF4-FFF2-40B4-BE49-F238E27FC236}">
              <a16:creationId xmlns:a16="http://schemas.microsoft.com/office/drawing/2014/main" id="{CE6E57B3-5421-49CF-96C3-F1E40C50B3F1}"/>
            </a:ext>
          </a:extLst>
        </xdr:cNvPr>
        <xdr:cNvPicPr>
          <a:picLocks noChangeAspect="1"/>
        </xdr:cNvPicPr>
      </xdr:nvPicPr>
      <xdr:blipFill>
        <a:blip xmlns:r="http://schemas.openxmlformats.org/officeDocument/2006/relationships" r:embed="rId18"/>
        <a:stretch>
          <a:fillRect/>
        </a:stretch>
      </xdr:blipFill>
      <xdr:spPr>
        <a:xfrm>
          <a:off x="3845720" y="2905125"/>
          <a:ext cx="561600" cy="504000"/>
        </a:xfrm>
        <a:prstGeom prst="rect">
          <a:avLst/>
        </a:prstGeom>
      </xdr:spPr>
    </xdr:pic>
    <xdr:clientData/>
  </xdr:twoCellAnchor>
  <xdr:twoCellAnchor editAs="oneCell">
    <xdr:from>
      <xdr:col>2</xdr:col>
      <xdr:colOff>195841</xdr:colOff>
      <xdr:row>10</xdr:row>
      <xdr:rowOff>494728</xdr:rowOff>
    </xdr:from>
    <xdr:to>
      <xdr:col>2</xdr:col>
      <xdr:colOff>819461</xdr:colOff>
      <xdr:row>11</xdr:row>
      <xdr:rowOff>478662</xdr:rowOff>
    </xdr:to>
    <xdr:pic>
      <xdr:nvPicPr>
        <xdr:cNvPr id="47" name="Picture 75">
          <a:hlinkClick xmlns:r="http://schemas.openxmlformats.org/officeDocument/2006/relationships" r:id="rId19"/>
          <a:extLst>
            <a:ext uri="{FF2B5EF4-FFF2-40B4-BE49-F238E27FC236}">
              <a16:creationId xmlns:a16="http://schemas.microsoft.com/office/drawing/2014/main" id="{1A49308C-45F1-4D94-875C-56B06157AC5F}"/>
            </a:ext>
          </a:extLst>
        </xdr:cNvPr>
        <xdr:cNvPicPr>
          <a:picLocks noChangeAspect="1"/>
        </xdr:cNvPicPr>
      </xdr:nvPicPr>
      <xdr:blipFill>
        <a:blip xmlns:r="http://schemas.openxmlformats.org/officeDocument/2006/relationships" r:embed="rId20"/>
        <a:stretch>
          <a:fillRect/>
        </a:stretch>
      </xdr:blipFill>
      <xdr:spPr>
        <a:xfrm>
          <a:off x="4616755" y="3490176"/>
          <a:ext cx="619810" cy="497365"/>
        </a:xfrm>
        <a:prstGeom prst="rect">
          <a:avLst/>
        </a:prstGeom>
      </xdr:spPr>
    </xdr:pic>
    <xdr:clientData/>
  </xdr:twoCellAnchor>
  <xdr:oneCellAnchor>
    <xdr:from>
      <xdr:col>2</xdr:col>
      <xdr:colOff>282047</xdr:colOff>
      <xdr:row>26</xdr:row>
      <xdr:rowOff>19050</xdr:rowOff>
    </xdr:from>
    <xdr:ext cx="419100" cy="468695"/>
    <xdr:pic>
      <xdr:nvPicPr>
        <xdr:cNvPr id="23" name="Picture 20">
          <a:hlinkClick xmlns:r="http://schemas.openxmlformats.org/officeDocument/2006/relationships" r:id="rId21"/>
          <a:extLst>
            <a:ext uri="{FF2B5EF4-FFF2-40B4-BE49-F238E27FC236}">
              <a16:creationId xmlns:a16="http://schemas.microsoft.com/office/drawing/2014/main" id="{F206EE0B-9CEF-4961-8235-C147B1E3C6F2}"/>
            </a:ext>
          </a:extLst>
        </xdr:cNvPr>
        <xdr:cNvPicPr>
          <a:picLocks noChangeAspect="1"/>
        </xdr:cNvPicPr>
      </xdr:nvPicPr>
      <xdr:blipFill>
        <a:blip xmlns:r="http://schemas.openxmlformats.org/officeDocument/2006/relationships" r:embed="rId2"/>
        <a:stretch>
          <a:fillRect/>
        </a:stretch>
      </xdr:blipFill>
      <xdr:spPr>
        <a:xfrm>
          <a:off x="4023467" y="11029950"/>
          <a:ext cx="419100" cy="468695"/>
        </a:xfrm>
        <a:prstGeom prst="rect">
          <a:avLst/>
        </a:prstGeom>
      </xdr:spPr>
    </xdr:pic>
    <xdr:clientData/>
  </xdr:oneCellAnchor>
  <xdr:oneCellAnchor>
    <xdr:from>
      <xdr:col>2</xdr:col>
      <xdr:colOff>276225</xdr:colOff>
      <xdr:row>7</xdr:row>
      <xdr:rowOff>0</xdr:rowOff>
    </xdr:from>
    <xdr:ext cx="431981" cy="460803"/>
    <xdr:pic>
      <xdr:nvPicPr>
        <xdr:cNvPr id="19" name="Picture 50">
          <a:hlinkClick xmlns:r="http://schemas.openxmlformats.org/officeDocument/2006/relationships" r:id="rId22"/>
          <a:extLst>
            <a:ext uri="{FF2B5EF4-FFF2-40B4-BE49-F238E27FC236}">
              <a16:creationId xmlns:a16="http://schemas.microsoft.com/office/drawing/2014/main" id="{7FFB1ED4-20A1-46EF-8097-FB9FD6DC341A}"/>
            </a:ext>
          </a:extLst>
        </xdr:cNvPr>
        <xdr:cNvPicPr>
          <a:picLocks noChangeAspect="1"/>
        </xdr:cNvPicPr>
      </xdr:nvPicPr>
      <xdr:blipFill>
        <a:blip xmlns:r="http://schemas.openxmlformats.org/officeDocument/2006/relationships" r:embed="rId2"/>
        <a:stretch>
          <a:fillRect/>
        </a:stretch>
      </xdr:blipFill>
      <xdr:spPr>
        <a:xfrm>
          <a:off x="4693444" y="4448175"/>
          <a:ext cx="431981" cy="460803"/>
        </a:xfrm>
        <a:prstGeom prst="rect">
          <a:avLst/>
        </a:prstGeom>
      </xdr:spPr>
    </xdr:pic>
    <xdr:clientData/>
  </xdr:oneCellAnchor>
  <xdr:twoCellAnchor editAs="oneCell">
    <xdr:from>
      <xdr:col>2</xdr:col>
      <xdr:colOff>266700</xdr:colOff>
      <xdr:row>18</xdr:row>
      <xdr:rowOff>414337</xdr:rowOff>
    </xdr:from>
    <xdr:to>
      <xdr:col>2</xdr:col>
      <xdr:colOff>686889</xdr:colOff>
      <xdr:row>19</xdr:row>
      <xdr:rowOff>383151</xdr:rowOff>
    </xdr:to>
    <xdr:pic>
      <xdr:nvPicPr>
        <xdr:cNvPr id="4" name="Picture 3">
          <a:hlinkClick xmlns:r="http://schemas.openxmlformats.org/officeDocument/2006/relationships" r:id="rId23"/>
          <a:extLst>
            <a:ext uri="{FF2B5EF4-FFF2-40B4-BE49-F238E27FC236}">
              <a16:creationId xmlns:a16="http://schemas.microsoft.com/office/drawing/2014/main" id="{05DCBAF5-4E74-4A25-917A-BA4D38E2D71B}"/>
            </a:ext>
          </a:extLst>
        </xdr:cNvPr>
        <xdr:cNvPicPr>
          <a:picLocks noChangeAspect="1"/>
        </xdr:cNvPicPr>
      </xdr:nvPicPr>
      <xdr:blipFill>
        <a:blip xmlns:r="http://schemas.openxmlformats.org/officeDocument/2006/relationships" r:embed="rId2"/>
        <a:stretch>
          <a:fillRect/>
        </a:stretch>
      </xdr:blipFill>
      <xdr:spPr>
        <a:xfrm>
          <a:off x="4683919" y="8879681"/>
          <a:ext cx="420189" cy="468876"/>
        </a:xfrm>
        <a:prstGeom prst="rect">
          <a:avLst/>
        </a:prstGeom>
      </xdr:spPr>
    </xdr:pic>
    <xdr:clientData/>
  </xdr:twoCellAnchor>
  <xdr:oneCellAnchor>
    <xdr:from>
      <xdr:col>2</xdr:col>
      <xdr:colOff>243052</xdr:colOff>
      <xdr:row>8</xdr:row>
      <xdr:rowOff>13138</xdr:rowOff>
    </xdr:from>
    <xdr:ext cx="491725" cy="511903"/>
    <xdr:pic>
      <xdr:nvPicPr>
        <xdr:cNvPr id="17" name="Picture 2">
          <a:hlinkClick xmlns:r="http://schemas.openxmlformats.org/officeDocument/2006/relationships" r:id="rId24"/>
          <a:extLst>
            <a:ext uri="{FF2B5EF4-FFF2-40B4-BE49-F238E27FC236}">
              <a16:creationId xmlns:a16="http://schemas.microsoft.com/office/drawing/2014/main" id="{F9310FFD-BD61-40DA-8071-8DE42FEC8564}"/>
            </a:ext>
          </a:extLst>
        </xdr:cNvPr>
        <xdr:cNvPicPr>
          <a:picLocks noChangeAspect="1"/>
        </xdr:cNvPicPr>
      </xdr:nvPicPr>
      <xdr:blipFill>
        <a:blip xmlns:r="http://schemas.openxmlformats.org/officeDocument/2006/relationships" r:embed="rId25"/>
        <a:stretch>
          <a:fillRect/>
        </a:stretch>
      </xdr:blipFill>
      <xdr:spPr>
        <a:xfrm>
          <a:off x="4663966" y="1996966"/>
          <a:ext cx="491725" cy="511903"/>
        </a:xfrm>
        <a:prstGeom prst="rect">
          <a:avLst/>
        </a:prstGeom>
      </xdr:spPr>
    </xdr:pic>
    <xdr:clientData/>
  </xdr:oneCellAnchor>
  <xdr:twoCellAnchor editAs="oneCell">
    <xdr:from>
      <xdr:col>2</xdr:col>
      <xdr:colOff>317098</xdr:colOff>
      <xdr:row>16</xdr:row>
      <xdr:rowOff>451403</xdr:rowOff>
    </xdr:from>
    <xdr:to>
      <xdr:col>2</xdr:col>
      <xdr:colOff>682370</xdr:colOff>
      <xdr:row>17</xdr:row>
      <xdr:rowOff>286694</xdr:rowOff>
    </xdr:to>
    <xdr:pic>
      <xdr:nvPicPr>
        <xdr:cNvPr id="7" name="Graphic 267">
          <a:hlinkClick xmlns:r="http://schemas.openxmlformats.org/officeDocument/2006/relationships" r:id="rId11"/>
          <a:extLst>
            <a:ext uri="{FF2B5EF4-FFF2-40B4-BE49-F238E27FC236}">
              <a16:creationId xmlns:a16="http://schemas.microsoft.com/office/drawing/2014/main" id="{CB3B7B49-5116-4BD2-815B-DBAA782A020D}"/>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tretch>
          <a:fillRect/>
        </a:stretch>
      </xdr:blipFill>
      <xdr:spPr>
        <a:xfrm>
          <a:off x="4740011" y="6986381"/>
          <a:ext cx="365272" cy="336720"/>
        </a:xfrm>
        <a:prstGeom prst="rect">
          <a:avLst/>
        </a:prstGeom>
      </xdr:spPr>
    </xdr:pic>
    <xdr:clientData/>
  </xdr:twoCellAnchor>
  <xdr:twoCellAnchor editAs="oneCell">
    <xdr:from>
      <xdr:col>2</xdr:col>
      <xdr:colOff>275678</xdr:colOff>
      <xdr:row>17</xdr:row>
      <xdr:rowOff>312191</xdr:rowOff>
    </xdr:from>
    <xdr:to>
      <xdr:col>2</xdr:col>
      <xdr:colOff>723790</xdr:colOff>
      <xdr:row>18</xdr:row>
      <xdr:rowOff>250058</xdr:rowOff>
    </xdr:to>
    <xdr:pic>
      <xdr:nvPicPr>
        <xdr:cNvPr id="8" name="Graphic 82">
          <a:hlinkClick xmlns:r="http://schemas.openxmlformats.org/officeDocument/2006/relationships" r:id="rId12"/>
          <a:extLst>
            <a:ext uri="{FF2B5EF4-FFF2-40B4-BE49-F238E27FC236}">
              <a16:creationId xmlns:a16="http://schemas.microsoft.com/office/drawing/2014/main" id="{2DA943F4-C48D-4B54-B998-E0318B19BC97}"/>
            </a:ext>
          </a:extLst>
        </xdr:cNvPr>
        <xdr:cNvPicPr>
          <a:picLocks noChangeAspect="1"/>
        </xdr:cNvPicPr>
      </xdr:nvPicPr>
      <xdr:blipFill>
        <a:blip xmlns:r="http://schemas.openxmlformats.org/officeDocument/2006/relationships" r:embed="rId28">
          <a:extLst>
            <a:ext uri="{96DAC541-7B7A-43D3-8B79-37D633B846F1}">
              <asvg:svgBlip xmlns:asvg="http://schemas.microsoft.com/office/drawing/2016/SVG/main" r:embed="rId29"/>
            </a:ext>
          </a:extLst>
        </a:blip>
        <a:stretch>
          <a:fillRect/>
        </a:stretch>
      </xdr:blipFill>
      <xdr:spPr>
        <a:xfrm>
          <a:off x="4698591" y="7352408"/>
          <a:ext cx="448112" cy="439297"/>
        </a:xfrm>
        <a:prstGeom prst="rect">
          <a:avLst/>
        </a:prstGeom>
      </xdr:spPr>
    </xdr:pic>
    <xdr:clientData/>
  </xdr:twoCellAnchor>
  <xdr:twoCellAnchor editAs="oneCell">
    <xdr:from>
      <xdr:col>2</xdr:col>
      <xdr:colOff>353196</xdr:colOff>
      <xdr:row>19</xdr:row>
      <xdr:rowOff>466056</xdr:rowOff>
    </xdr:from>
    <xdr:to>
      <xdr:col>2</xdr:col>
      <xdr:colOff>646273</xdr:colOff>
      <xdr:row>20</xdr:row>
      <xdr:rowOff>422263</xdr:rowOff>
    </xdr:to>
    <xdr:pic>
      <xdr:nvPicPr>
        <xdr:cNvPr id="9" name="Picture 8" descr="Icon&#10;&#10;Description automatically generated">
          <a:hlinkClick xmlns:r="http://schemas.openxmlformats.org/officeDocument/2006/relationships" r:id="rId30"/>
          <a:extLst>
            <a:ext uri="{FF2B5EF4-FFF2-40B4-BE49-F238E27FC236}">
              <a16:creationId xmlns:a16="http://schemas.microsoft.com/office/drawing/2014/main" id="{1C3B7F8D-6DDF-4E93-B396-48CA71013CAA}"/>
            </a:ext>
          </a:extLst>
        </xdr:cNvPr>
        <xdr:cNvPicPr>
          <a:picLocks noChangeAspect="1"/>
        </xdr:cNvPicPr>
      </xdr:nvPicPr>
      <xdr:blipFill>
        <a:blip xmlns:r="http://schemas.openxmlformats.org/officeDocument/2006/relationships" r:embed="rId31" cstate="print">
          <a:extLst>
            <a:ext uri="{BEBA8EAE-BF5A-486C-A8C5-ECC9F3942E4B}">
              <a14:imgProps xmlns:a14="http://schemas.microsoft.com/office/drawing/2010/main">
                <a14:imgLayer r:embed="rId32">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76109" y="8516752"/>
          <a:ext cx="293077" cy="461446"/>
        </a:xfrm>
        <a:prstGeom prst="rect">
          <a:avLst/>
        </a:prstGeom>
      </xdr:spPr>
    </xdr:pic>
    <xdr:clientData/>
  </xdr:twoCellAnchor>
  <xdr:twoCellAnchor editAs="oneCell">
    <xdr:from>
      <xdr:col>2</xdr:col>
      <xdr:colOff>265043</xdr:colOff>
      <xdr:row>15</xdr:row>
      <xdr:rowOff>463826</xdr:rowOff>
    </xdr:from>
    <xdr:to>
      <xdr:col>2</xdr:col>
      <xdr:colOff>797380</xdr:colOff>
      <xdr:row>16</xdr:row>
      <xdr:rowOff>306457</xdr:rowOff>
    </xdr:to>
    <xdr:pic>
      <xdr:nvPicPr>
        <xdr:cNvPr id="10" name="Graphic 11">
          <a:hlinkClick xmlns:r="http://schemas.openxmlformats.org/officeDocument/2006/relationships" r:id="rId33"/>
          <a:extLst>
            <a:ext uri="{FF2B5EF4-FFF2-40B4-BE49-F238E27FC236}">
              <a16:creationId xmlns:a16="http://schemas.microsoft.com/office/drawing/2014/main" id="{B9220FC3-F715-4B8D-AE13-68F88E1CD6E7}"/>
            </a:ext>
          </a:extLst>
        </xdr:cNvPr>
        <xdr:cNvPicPr>
          <a:picLocks noChangeAspect="1"/>
        </xdr:cNvPicPr>
      </xdr:nvPicPr>
      <xdr:blipFill>
        <a:blip xmlns:r="http://schemas.openxmlformats.org/officeDocument/2006/relationships" r:embed="rId34">
          <a:extLst>
            <a:ext uri="{96DAC541-7B7A-43D3-8B79-37D633B846F1}">
              <asvg:svgBlip xmlns:asvg="http://schemas.microsoft.com/office/drawing/2016/SVG/main" r:embed="rId35"/>
            </a:ext>
          </a:extLst>
        </a:blip>
        <a:stretch>
          <a:fillRect/>
        </a:stretch>
      </xdr:blipFill>
      <xdr:spPr>
        <a:xfrm>
          <a:off x="4687956" y="6493565"/>
          <a:ext cx="532337" cy="347870"/>
        </a:xfrm>
        <a:prstGeom prst="rect">
          <a:avLst/>
        </a:prstGeom>
      </xdr:spPr>
    </xdr:pic>
    <xdr:clientData/>
  </xdr:twoCellAnchor>
  <xdr:twoCellAnchor editAs="oneCell">
    <xdr:from>
      <xdr:col>2</xdr:col>
      <xdr:colOff>329936</xdr:colOff>
      <xdr:row>22</xdr:row>
      <xdr:rowOff>499442</xdr:rowOff>
    </xdr:from>
    <xdr:to>
      <xdr:col>2</xdr:col>
      <xdr:colOff>702828</xdr:colOff>
      <xdr:row>23</xdr:row>
      <xdr:rowOff>327113</xdr:rowOff>
    </xdr:to>
    <xdr:pic>
      <xdr:nvPicPr>
        <xdr:cNvPr id="11" name="Graphic 267">
          <a:hlinkClick xmlns:r="http://schemas.openxmlformats.org/officeDocument/2006/relationships" r:id="rId36"/>
          <a:extLst>
            <a:ext uri="{FF2B5EF4-FFF2-40B4-BE49-F238E27FC236}">
              <a16:creationId xmlns:a16="http://schemas.microsoft.com/office/drawing/2014/main" id="{C294AC56-1F49-4D07-B621-50DDA789AB10}"/>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tretch>
          <a:fillRect/>
        </a:stretch>
      </xdr:blipFill>
      <xdr:spPr>
        <a:xfrm>
          <a:off x="4749536" y="10053017"/>
          <a:ext cx="365272" cy="336306"/>
        </a:xfrm>
        <a:prstGeom prst="rect">
          <a:avLst/>
        </a:prstGeom>
      </xdr:spPr>
    </xdr:pic>
    <xdr:clientData/>
  </xdr:twoCellAnchor>
  <xdr:twoCellAnchor editAs="oneCell">
    <xdr:from>
      <xdr:col>2</xdr:col>
      <xdr:colOff>288516</xdr:colOff>
      <xdr:row>23</xdr:row>
      <xdr:rowOff>360230</xdr:rowOff>
    </xdr:from>
    <xdr:to>
      <xdr:col>2</xdr:col>
      <xdr:colOff>740438</xdr:colOff>
      <xdr:row>24</xdr:row>
      <xdr:rowOff>284762</xdr:rowOff>
    </xdr:to>
    <xdr:pic>
      <xdr:nvPicPr>
        <xdr:cNvPr id="12" name="Graphic 82">
          <a:hlinkClick xmlns:r="http://schemas.openxmlformats.org/officeDocument/2006/relationships" r:id="rId37"/>
          <a:extLst>
            <a:ext uri="{FF2B5EF4-FFF2-40B4-BE49-F238E27FC236}">
              <a16:creationId xmlns:a16="http://schemas.microsoft.com/office/drawing/2014/main" id="{060D47D5-57D3-4D75-9548-76491EB096C5}"/>
            </a:ext>
          </a:extLst>
        </xdr:cNvPr>
        <xdr:cNvPicPr>
          <a:picLocks noChangeAspect="1"/>
        </xdr:cNvPicPr>
      </xdr:nvPicPr>
      <xdr:blipFill>
        <a:blip xmlns:r="http://schemas.openxmlformats.org/officeDocument/2006/relationships" r:embed="rId28">
          <a:extLst>
            <a:ext uri="{96DAC541-7B7A-43D3-8B79-37D633B846F1}">
              <asvg:svgBlip xmlns:asvg="http://schemas.microsoft.com/office/drawing/2016/SVG/main" r:embed="rId29"/>
            </a:ext>
          </a:extLst>
        </a:blip>
        <a:stretch>
          <a:fillRect/>
        </a:stretch>
      </xdr:blipFill>
      <xdr:spPr>
        <a:xfrm>
          <a:off x="4708116" y="10418630"/>
          <a:ext cx="448112" cy="438882"/>
        </a:xfrm>
        <a:prstGeom prst="rect">
          <a:avLst/>
        </a:prstGeom>
      </xdr:spPr>
    </xdr:pic>
    <xdr:clientData/>
  </xdr:twoCellAnchor>
  <xdr:twoCellAnchor editAs="oneCell">
    <xdr:from>
      <xdr:col>2</xdr:col>
      <xdr:colOff>375559</xdr:colOff>
      <xdr:row>24</xdr:row>
      <xdr:rowOff>447420</xdr:rowOff>
    </xdr:from>
    <xdr:to>
      <xdr:col>2</xdr:col>
      <xdr:colOff>664826</xdr:colOff>
      <xdr:row>25</xdr:row>
      <xdr:rowOff>399817</xdr:rowOff>
    </xdr:to>
    <xdr:pic>
      <xdr:nvPicPr>
        <xdr:cNvPr id="13" name="Picture 12" descr="Icon&#10;&#10;Description automatically generated">
          <a:hlinkClick xmlns:r="http://schemas.openxmlformats.org/officeDocument/2006/relationships" r:id="rId38"/>
          <a:extLst>
            <a:ext uri="{FF2B5EF4-FFF2-40B4-BE49-F238E27FC236}">
              <a16:creationId xmlns:a16="http://schemas.microsoft.com/office/drawing/2014/main" id="{2898180F-0E76-463C-89F5-97A33C77B5A3}"/>
            </a:ext>
          </a:extLst>
        </xdr:cNvPr>
        <xdr:cNvPicPr>
          <a:picLocks noChangeAspect="1"/>
        </xdr:cNvPicPr>
      </xdr:nvPicPr>
      <xdr:blipFill>
        <a:blip xmlns:r="http://schemas.openxmlformats.org/officeDocument/2006/relationships" r:embed="rId39" cstate="print">
          <a:extLst>
            <a:ext uri="{BEBA8EAE-BF5A-486C-A8C5-ECC9F3942E4B}">
              <a14:imgProps xmlns:a14="http://schemas.microsoft.com/office/drawing/2010/main">
                <a14:imgLayer r:embed="rId40">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95159" y="11010645"/>
          <a:ext cx="293077" cy="461032"/>
        </a:xfrm>
        <a:prstGeom prst="rect">
          <a:avLst/>
        </a:prstGeom>
      </xdr:spPr>
    </xdr:pic>
    <xdr:clientData/>
  </xdr:twoCellAnchor>
  <xdr:twoCellAnchor editAs="oneCell">
    <xdr:from>
      <xdr:col>2</xdr:col>
      <xdr:colOff>277881</xdr:colOff>
      <xdr:row>22</xdr:row>
      <xdr:rowOff>7040</xdr:rowOff>
    </xdr:from>
    <xdr:to>
      <xdr:col>2</xdr:col>
      <xdr:colOff>819743</xdr:colOff>
      <xdr:row>22</xdr:row>
      <xdr:rowOff>358306</xdr:rowOff>
    </xdr:to>
    <xdr:pic>
      <xdr:nvPicPr>
        <xdr:cNvPr id="14" name="Graphic 11">
          <a:hlinkClick xmlns:r="http://schemas.openxmlformats.org/officeDocument/2006/relationships" r:id="rId41"/>
          <a:extLst>
            <a:ext uri="{FF2B5EF4-FFF2-40B4-BE49-F238E27FC236}">
              <a16:creationId xmlns:a16="http://schemas.microsoft.com/office/drawing/2014/main" id="{1A53B752-E8C1-4540-8810-545566088B7F}"/>
            </a:ext>
          </a:extLst>
        </xdr:cNvPr>
        <xdr:cNvPicPr>
          <a:picLocks noChangeAspect="1"/>
        </xdr:cNvPicPr>
      </xdr:nvPicPr>
      <xdr:blipFill>
        <a:blip xmlns:r="http://schemas.openxmlformats.org/officeDocument/2006/relationships" r:embed="rId34">
          <a:extLst>
            <a:ext uri="{96DAC541-7B7A-43D3-8B79-37D633B846F1}">
              <asvg:svgBlip xmlns:asvg="http://schemas.microsoft.com/office/drawing/2016/SVG/main" r:embed="rId35"/>
            </a:ext>
          </a:extLst>
        </a:blip>
        <a:stretch>
          <a:fillRect/>
        </a:stretch>
      </xdr:blipFill>
      <xdr:spPr>
        <a:xfrm>
          <a:off x="4697481" y="9560615"/>
          <a:ext cx="532337" cy="347456"/>
        </a:xfrm>
        <a:prstGeom prst="rect">
          <a:avLst/>
        </a:prstGeom>
      </xdr:spPr>
    </xdr:pic>
    <xdr:clientData/>
  </xdr:twoCellAnchor>
  <xdr:oneCellAnchor>
    <xdr:from>
      <xdr:col>2</xdr:col>
      <xdr:colOff>273050</xdr:colOff>
      <xdr:row>7</xdr:row>
      <xdr:rowOff>0</xdr:rowOff>
    </xdr:from>
    <xdr:ext cx="431981" cy="460803"/>
    <xdr:pic>
      <xdr:nvPicPr>
        <xdr:cNvPr id="29" name="Picture 2">
          <a:hlinkClick xmlns:r="http://schemas.openxmlformats.org/officeDocument/2006/relationships" r:id="rId42"/>
          <a:extLst>
            <a:ext uri="{FF2B5EF4-FFF2-40B4-BE49-F238E27FC236}">
              <a16:creationId xmlns:a16="http://schemas.microsoft.com/office/drawing/2014/main" id="{3854004D-523F-45EE-A19E-53998A8347FD}"/>
            </a:ext>
          </a:extLst>
        </xdr:cNvPr>
        <xdr:cNvPicPr>
          <a:picLocks noChangeAspect="1"/>
        </xdr:cNvPicPr>
      </xdr:nvPicPr>
      <xdr:blipFill>
        <a:blip xmlns:r="http://schemas.openxmlformats.org/officeDocument/2006/relationships" r:embed="rId2"/>
        <a:stretch>
          <a:fillRect/>
        </a:stretch>
      </xdr:blipFill>
      <xdr:spPr>
        <a:xfrm>
          <a:off x="4902200" y="4495800"/>
          <a:ext cx="431981" cy="460803"/>
        </a:xfrm>
        <a:prstGeom prst="rect">
          <a:avLst/>
        </a:prstGeom>
      </xdr:spPr>
    </xdr:pic>
    <xdr:clientData/>
  </xdr:oneCellAnchor>
  <xdr:oneCellAnchor>
    <xdr:from>
      <xdr:col>2</xdr:col>
      <xdr:colOff>276225</xdr:colOff>
      <xdr:row>7</xdr:row>
      <xdr:rowOff>0</xdr:rowOff>
    </xdr:from>
    <xdr:ext cx="431981" cy="460803"/>
    <xdr:pic>
      <xdr:nvPicPr>
        <xdr:cNvPr id="30" name="Picture 2">
          <a:hlinkClick xmlns:r="http://schemas.openxmlformats.org/officeDocument/2006/relationships" r:id="rId22"/>
          <a:extLst>
            <a:ext uri="{FF2B5EF4-FFF2-40B4-BE49-F238E27FC236}">
              <a16:creationId xmlns:a16="http://schemas.microsoft.com/office/drawing/2014/main" id="{46E87760-6031-4EEB-8496-F756508191F6}"/>
            </a:ext>
          </a:extLst>
        </xdr:cNvPr>
        <xdr:cNvPicPr>
          <a:picLocks noChangeAspect="1"/>
        </xdr:cNvPicPr>
      </xdr:nvPicPr>
      <xdr:blipFill>
        <a:blip xmlns:r="http://schemas.openxmlformats.org/officeDocument/2006/relationships" r:embed="rId2"/>
        <a:stretch>
          <a:fillRect/>
        </a:stretch>
      </xdr:blipFill>
      <xdr:spPr>
        <a:xfrm>
          <a:off x="4902200" y="4495800"/>
          <a:ext cx="431981" cy="460803"/>
        </a:xfrm>
        <a:prstGeom prst="rect">
          <a:avLst/>
        </a:prstGeom>
      </xdr:spPr>
    </xdr:pic>
    <xdr:clientData/>
  </xdr:oneCellAnchor>
  <xdr:oneCellAnchor>
    <xdr:from>
      <xdr:col>2</xdr:col>
      <xdr:colOff>276225</xdr:colOff>
      <xdr:row>5</xdr:row>
      <xdr:rowOff>19050</xdr:rowOff>
    </xdr:from>
    <xdr:ext cx="419100" cy="462345"/>
    <xdr:pic>
      <xdr:nvPicPr>
        <xdr:cNvPr id="31" name="Picture 13">
          <a:hlinkClick xmlns:r="http://schemas.openxmlformats.org/officeDocument/2006/relationships" r:id="rId43"/>
          <a:extLst>
            <a:ext uri="{FF2B5EF4-FFF2-40B4-BE49-F238E27FC236}">
              <a16:creationId xmlns:a16="http://schemas.microsoft.com/office/drawing/2014/main" id="{E7A6F379-02CF-45E0-8545-68FD412B2D9C}"/>
            </a:ext>
          </a:extLst>
        </xdr:cNvPr>
        <xdr:cNvPicPr>
          <a:picLocks noChangeAspect="1"/>
        </xdr:cNvPicPr>
      </xdr:nvPicPr>
      <xdr:blipFill>
        <a:blip xmlns:r="http://schemas.openxmlformats.org/officeDocument/2006/relationships" r:embed="rId2"/>
        <a:stretch>
          <a:fillRect/>
        </a:stretch>
      </xdr:blipFill>
      <xdr:spPr>
        <a:xfrm>
          <a:off x="4695825" y="1495425"/>
          <a:ext cx="419100" cy="462345"/>
        </a:xfrm>
        <a:prstGeom prst="rect">
          <a:avLst/>
        </a:prstGeom>
      </xdr:spPr>
    </xdr:pic>
    <xdr:clientData/>
  </xdr:oneCellAnchor>
  <xdr:oneCellAnchor>
    <xdr:from>
      <xdr:col>2</xdr:col>
      <xdr:colOff>276225</xdr:colOff>
      <xdr:row>6</xdr:row>
      <xdr:rowOff>0</xdr:rowOff>
    </xdr:from>
    <xdr:ext cx="431981" cy="460803"/>
    <xdr:pic>
      <xdr:nvPicPr>
        <xdr:cNvPr id="2" name="Picture 50">
          <a:hlinkClick xmlns:r="http://schemas.openxmlformats.org/officeDocument/2006/relationships" r:id="rId22"/>
          <a:extLst>
            <a:ext uri="{FF2B5EF4-FFF2-40B4-BE49-F238E27FC236}">
              <a16:creationId xmlns:a16="http://schemas.microsoft.com/office/drawing/2014/main" id="{0297B6D0-B6D5-4619-9B9F-6C57598E73D2}"/>
            </a:ext>
          </a:extLst>
        </xdr:cNvPr>
        <xdr:cNvPicPr>
          <a:picLocks noChangeAspect="1"/>
        </xdr:cNvPicPr>
      </xdr:nvPicPr>
      <xdr:blipFill>
        <a:blip xmlns:r="http://schemas.openxmlformats.org/officeDocument/2006/relationships" r:embed="rId2"/>
        <a:stretch>
          <a:fillRect/>
        </a:stretch>
      </xdr:blipFill>
      <xdr:spPr>
        <a:xfrm>
          <a:off x="4821555" y="2971800"/>
          <a:ext cx="431981" cy="460803"/>
        </a:xfrm>
        <a:prstGeom prst="rect">
          <a:avLst/>
        </a:prstGeom>
      </xdr:spPr>
    </xdr:pic>
    <xdr:clientData/>
  </xdr:oneCellAnchor>
  <xdr:oneCellAnchor>
    <xdr:from>
      <xdr:col>2</xdr:col>
      <xdr:colOff>273050</xdr:colOff>
      <xdr:row>6</xdr:row>
      <xdr:rowOff>0</xdr:rowOff>
    </xdr:from>
    <xdr:ext cx="431981" cy="460803"/>
    <xdr:pic>
      <xdr:nvPicPr>
        <xdr:cNvPr id="3" name="Picture 2">
          <a:hlinkClick xmlns:r="http://schemas.openxmlformats.org/officeDocument/2006/relationships" r:id="rId42"/>
          <a:extLst>
            <a:ext uri="{FF2B5EF4-FFF2-40B4-BE49-F238E27FC236}">
              <a16:creationId xmlns:a16="http://schemas.microsoft.com/office/drawing/2014/main" id="{9473EA5A-2019-432F-A411-5CE04568EBE3}"/>
            </a:ext>
          </a:extLst>
        </xdr:cNvPr>
        <xdr:cNvPicPr>
          <a:picLocks noChangeAspect="1"/>
        </xdr:cNvPicPr>
      </xdr:nvPicPr>
      <xdr:blipFill>
        <a:blip xmlns:r="http://schemas.openxmlformats.org/officeDocument/2006/relationships" r:embed="rId2"/>
        <a:stretch>
          <a:fillRect/>
        </a:stretch>
      </xdr:blipFill>
      <xdr:spPr>
        <a:xfrm>
          <a:off x="4818380" y="2971800"/>
          <a:ext cx="431981" cy="460803"/>
        </a:xfrm>
        <a:prstGeom prst="rect">
          <a:avLst/>
        </a:prstGeom>
      </xdr:spPr>
    </xdr:pic>
    <xdr:clientData/>
  </xdr:oneCellAnchor>
  <xdr:oneCellAnchor>
    <xdr:from>
      <xdr:col>2</xdr:col>
      <xdr:colOff>276225</xdr:colOff>
      <xdr:row>6</xdr:row>
      <xdr:rowOff>0</xdr:rowOff>
    </xdr:from>
    <xdr:ext cx="431981" cy="460803"/>
    <xdr:pic>
      <xdr:nvPicPr>
        <xdr:cNvPr id="6" name="Picture 2">
          <a:hlinkClick xmlns:r="http://schemas.openxmlformats.org/officeDocument/2006/relationships" r:id="rId44"/>
          <a:extLst>
            <a:ext uri="{FF2B5EF4-FFF2-40B4-BE49-F238E27FC236}">
              <a16:creationId xmlns:a16="http://schemas.microsoft.com/office/drawing/2014/main" id="{9280F012-6779-484E-9376-68A36030980A}"/>
            </a:ext>
          </a:extLst>
        </xdr:cNvPr>
        <xdr:cNvPicPr>
          <a:picLocks noChangeAspect="1"/>
        </xdr:cNvPicPr>
      </xdr:nvPicPr>
      <xdr:blipFill>
        <a:blip xmlns:r="http://schemas.openxmlformats.org/officeDocument/2006/relationships" r:embed="rId2"/>
        <a:stretch>
          <a:fillRect/>
        </a:stretch>
      </xdr:blipFill>
      <xdr:spPr>
        <a:xfrm>
          <a:off x="4821555" y="2971800"/>
          <a:ext cx="431981" cy="46080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152</xdr:row>
      <xdr:rowOff>76200</xdr:rowOff>
    </xdr:from>
    <xdr:to>
      <xdr:col>0</xdr:col>
      <xdr:colOff>454306</xdr:colOff>
      <xdr:row>154</xdr:row>
      <xdr:rowOff>155818</xdr:rowOff>
    </xdr:to>
    <xdr:pic>
      <xdr:nvPicPr>
        <xdr:cNvPr id="2" name="Picture 1">
          <a:hlinkClick xmlns:r="http://schemas.openxmlformats.org/officeDocument/2006/relationships" r:id="rId1"/>
          <a:extLst>
            <a:ext uri="{FF2B5EF4-FFF2-40B4-BE49-F238E27FC236}">
              <a16:creationId xmlns:a16="http://schemas.microsoft.com/office/drawing/2014/main" id="{412CE1D6-82F8-4398-9EEA-FF4930C6ED90}"/>
            </a:ext>
          </a:extLst>
        </xdr:cNvPr>
        <xdr:cNvPicPr>
          <a:picLocks noChangeAspect="1"/>
        </xdr:cNvPicPr>
      </xdr:nvPicPr>
      <xdr:blipFill>
        <a:blip xmlns:r="http://schemas.openxmlformats.org/officeDocument/2006/relationships" r:embed="rId2"/>
        <a:stretch>
          <a:fillRect/>
        </a:stretch>
      </xdr:blipFill>
      <xdr:spPr>
        <a:xfrm>
          <a:off x="26670" y="29975175"/>
          <a:ext cx="427636" cy="441566"/>
        </a:xfrm>
        <a:prstGeom prst="rect">
          <a:avLst/>
        </a:prstGeom>
      </xdr:spPr>
    </xdr:pic>
    <xdr:clientData/>
  </xdr:twoCellAnchor>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27330E0B-BD2A-432B-B72C-8EDB2A455DFF}"/>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19" name="Picture 18">
          <a:hlinkClick xmlns:r="http://schemas.openxmlformats.org/officeDocument/2006/relationships" r:id="rId1"/>
          <a:extLst>
            <a:ext uri="{FF2B5EF4-FFF2-40B4-BE49-F238E27FC236}">
              <a16:creationId xmlns:a16="http://schemas.microsoft.com/office/drawing/2014/main" id="{3BE8C01D-17AA-4541-887A-4161EEC63F77}"/>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twoCellAnchor editAs="oneCell">
    <xdr:from>
      <xdr:col>0</xdr:col>
      <xdr:colOff>28575</xdr:colOff>
      <xdr:row>66</xdr:row>
      <xdr:rowOff>76200</xdr:rowOff>
    </xdr:from>
    <xdr:to>
      <xdr:col>0</xdr:col>
      <xdr:colOff>454306</xdr:colOff>
      <xdr:row>68</xdr:row>
      <xdr:rowOff>155815</xdr:rowOff>
    </xdr:to>
    <xdr:pic>
      <xdr:nvPicPr>
        <xdr:cNvPr id="2" name="Picture 1">
          <a:hlinkClick xmlns:r="http://schemas.openxmlformats.org/officeDocument/2006/relationships" r:id="rId1"/>
          <a:extLst>
            <a:ext uri="{FF2B5EF4-FFF2-40B4-BE49-F238E27FC236}">
              <a16:creationId xmlns:a16="http://schemas.microsoft.com/office/drawing/2014/main" id="{F37F75C1-8E0C-4569-B6E1-1B0A8513FD1D}"/>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478131</xdr:rowOff>
    </xdr:to>
    <xdr:pic>
      <xdr:nvPicPr>
        <xdr:cNvPr id="2" name="Picture 1">
          <a:hlinkClick xmlns:r="http://schemas.openxmlformats.org/officeDocument/2006/relationships" r:id="rId1"/>
          <a:extLst>
            <a:ext uri="{FF2B5EF4-FFF2-40B4-BE49-F238E27FC236}">
              <a16:creationId xmlns:a16="http://schemas.microsoft.com/office/drawing/2014/main" id="{C1AF85DD-3E7F-42ED-918C-920327E57CD6}"/>
            </a:ext>
          </a:extLst>
        </xdr:cNvPr>
        <xdr:cNvPicPr>
          <a:picLocks noChangeAspect="1"/>
        </xdr:cNvPicPr>
      </xdr:nvPicPr>
      <xdr:blipFill>
        <a:blip xmlns:r="http://schemas.openxmlformats.org/officeDocument/2006/relationships" r:embed="rId2"/>
        <a:stretch>
          <a:fillRect/>
        </a:stretch>
      </xdr:blipFill>
      <xdr:spPr>
        <a:xfrm>
          <a:off x="38100" y="0"/>
          <a:ext cx="419100" cy="462345"/>
        </a:xfrm>
        <a:prstGeom prst="rect">
          <a:avLst/>
        </a:prstGeom>
      </xdr:spPr>
    </xdr:pic>
    <xdr:clientData/>
  </xdr:twoCellAnchor>
  <xdr:oneCellAnchor>
    <xdr:from>
      <xdr:col>0</xdr:col>
      <xdr:colOff>38100</xdr:colOff>
      <xdr:row>0</xdr:row>
      <xdr:rowOff>0</xdr:rowOff>
    </xdr:from>
    <xdr:ext cx="419100" cy="463878"/>
    <xdr:pic>
      <xdr:nvPicPr>
        <xdr:cNvPr id="3" name="Picture 2">
          <a:hlinkClick xmlns:r="http://schemas.openxmlformats.org/officeDocument/2006/relationships" r:id="rId3"/>
          <a:extLst>
            <a:ext uri="{FF2B5EF4-FFF2-40B4-BE49-F238E27FC236}">
              <a16:creationId xmlns:a16="http://schemas.microsoft.com/office/drawing/2014/main" id="{61987ED1-51CB-4C9E-9846-A9CD4C273471}"/>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twoCellAnchor editAs="oneCell">
    <xdr:from>
      <xdr:col>0</xdr:col>
      <xdr:colOff>28575</xdr:colOff>
      <xdr:row>33</xdr:row>
      <xdr:rowOff>76200</xdr:rowOff>
    </xdr:from>
    <xdr:to>
      <xdr:col>0</xdr:col>
      <xdr:colOff>454306</xdr:colOff>
      <xdr:row>35</xdr:row>
      <xdr:rowOff>152005</xdr:rowOff>
    </xdr:to>
    <xdr:pic>
      <xdr:nvPicPr>
        <xdr:cNvPr id="6" name="Picture 4">
          <a:hlinkClick xmlns:r="http://schemas.openxmlformats.org/officeDocument/2006/relationships" r:id="rId3"/>
          <a:extLst>
            <a:ext uri="{FF2B5EF4-FFF2-40B4-BE49-F238E27FC236}">
              <a16:creationId xmlns:a16="http://schemas.microsoft.com/office/drawing/2014/main" id="{97DF3CBE-14FC-43F1-802C-7BF9EF598624}"/>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512445</xdr:colOff>
      <xdr:row>0</xdr:row>
      <xdr:rowOff>473074</xdr:rowOff>
    </xdr:to>
    <xdr:pic>
      <xdr:nvPicPr>
        <xdr:cNvPr id="5" name="Picture 2">
          <a:hlinkClick xmlns:r="http://schemas.openxmlformats.org/officeDocument/2006/relationships" r:id="rId1"/>
          <a:extLst>
            <a:ext uri="{FF2B5EF4-FFF2-40B4-BE49-F238E27FC236}">
              <a16:creationId xmlns:a16="http://schemas.microsoft.com/office/drawing/2014/main" id="{0280E514-E806-4B67-A4EA-FC43017C52B3}"/>
            </a:ext>
          </a:extLst>
        </xdr:cNvPr>
        <xdr:cNvPicPr>
          <a:picLocks noChangeAspect="1"/>
        </xdr:cNvPicPr>
      </xdr:nvPicPr>
      <xdr:blipFill>
        <a:blip xmlns:r="http://schemas.openxmlformats.org/officeDocument/2006/relationships" r:embed="rId2"/>
        <a:stretch>
          <a:fillRect/>
        </a:stretch>
      </xdr:blipFill>
      <xdr:spPr>
        <a:xfrm>
          <a:off x="104775" y="0"/>
          <a:ext cx="419100" cy="476884"/>
        </a:xfrm>
        <a:prstGeom prst="rect">
          <a:avLst/>
        </a:prstGeom>
      </xdr:spPr>
    </xdr:pic>
    <xdr:clientData/>
  </xdr:twoCellAnchor>
  <xdr:twoCellAnchor editAs="oneCell">
    <xdr:from>
      <xdr:col>0</xdr:col>
      <xdr:colOff>28575</xdr:colOff>
      <xdr:row>50</xdr:row>
      <xdr:rowOff>76200</xdr:rowOff>
    </xdr:from>
    <xdr:to>
      <xdr:col>0</xdr:col>
      <xdr:colOff>454306</xdr:colOff>
      <xdr:row>52</xdr:row>
      <xdr:rowOff>136765</xdr:rowOff>
    </xdr:to>
    <xdr:pic>
      <xdr:nvPicPr>
        <xdr:cNvPr id="7" name="Picture 3">
          <a:hlinkClick xmlns:r="http://schemas.openxmlformats.org/officeDocument/2006/relationships" r:id="rId1"/>
          <a:extLst>
            <a:ext uri="{FF2B5EF4-FFF2-40B4-BE49-F238E27FC236}">
              <a16:creationId xmlns:a16="http://schemas.microsoft.com/office/drawing/2014/main" id="{4524CEE8-5E93-4E75-9572-ECDF9DA63508}"/>
            </a:ext>
          </a:extLst>
        </xdr:cNvPr>
        <xdr:cNvPicPr>
          <a:picLocks noChangeAspect="1"/>
        </xdr:cNvPicPr>
      </xdr:nvPicPr>
      <xdr:blipFill>
        <a:blip xmlns:r="http://schemas.openxmlformats.org/officeDocument/2006/relationships" r:embed="rId2"/>
        <a:stretch>
          <a:fillRect/>
        </a:stretch>
      </xdr:blipFill>
      <xdr:spPr>
        <a:xfrm>
          <a:off x="28575" y="7086600"/>
          <a:ext cx="425731" cy="4415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26194</xdr:colOff>
      <xdr:row>0</xdr:row>
      <xdr:rowOff>23811</xdr:rowOff>
    </xdr:from>
    <xdr:ext cx="419100" cy="463878"/>
    <xdr:pic>
      <xdr:nvPicPr>
        <xdr:cNvPr id="2" name="Picture 1">
          <a:hlinkClick xmlns:r="http://schemas.openxmlformats.org/officeDocument/2006/relationships" r:id="rId1"/>
          <a:extLst>
            <a:ext uri="{FF2B5EF4-FFF2-40B4-BE49-F238E27FC236}">
              <a16:creationId xmlns:a16="http://schemas.microsoft.com/office/drawing/2014/main" id="{D1C23F48-F6D9-4C65-ACC2-BB8CADB4F301}"/>
            </a:ext>
          </a:extLst>
        </xdr:cNvPr>
        <xdr:cNvPicPr>
          <a:picLocks noChangeAspect="1"/>
        </xdr:cNvPicPr>
      </xdr:nvPicPr>
      <xdr:blipFill>
        <a:blip xmlns:r="http://schemas.openxmlformats.org/officeDocument/2006/relationships" r:embed="rId2"/>
        <a:stretch>
          <a:fillRect/>
        </a:stretch>
      </xdr:blipFill>
      <xdr:spPr>
        <a:xfrm>
          <a:off x="22384" y="20001"/>
          <a:ext cx="419100" cy="463878"/>
        </a:xfrm>
        <a:prstGeom prst="rect">
          <a:avLst/>
        </a:prstGeom>
      </xdr:spPr>
    </xdr:pic>
    <xdr:clientData/>
  </xdr:oneCellAnchor>
  <xdr:oneCellAnchor>
    <xdr:from>
      <xdr:col>0</xdr:col>
      <xdr:colOff>28575</xdr:colOff>
      <xdr:row>48</xdr:row>
      <xdr:rowOff>76200</xdr:rowOff>
    </xdr:from>
    <xdr:ext cx="427636" cy="441565"/>
    <xdr:pic>
      <xdr:nvPicPr>
        <xdr:cNvPr id="3" name="Picture 2">
          <a:hlinkClick xmlns:r="http://schemas.openxmlformats.org/officeDocument/2006/relationships" r:id="rId1"/>
          <a:extLst>
            <a:ext uri="{FF2B5EF4-FFF2-40B4-BE49-F238E27FC236}">
              <a16:creationId xmlns:a16="http://schemas.microsoft.com/office/drawing/2014/main" id="{F81BFEBE-5DA6-4784-B4A9-08C0AD32B791}"/>
            </a:ext>
          </a:extLst>
        </xdr:cNvPr>
        <xdr:cNvPicPr>
          <a:picLocks noChangeAspect="1"/>
        </xdr:cNvPicPr>
      </xdr:nvPicPr>
      <xdr:blipFill>
        <a:blip xmlns:r="http://schemas.openxmlformats.org/officeDocument/2006/relationships" r:embed="rId2"/>
        <a:stretch>
          <a:fillRect/>
        </a:stretch>
      </xdr:blipFill>
      <xdr:spPr>
        <a:xfrm>
          <a:off x="26670" y="8763000"/>
          <a:ext cx="427636" cy="441565"/>
        </a:xfrm>
        <a:prstGeom prst="rect">
          <a:avLst/>
        </a:prstGeom>
      </xdr:spPr>
    </xdr:pic>
    <xdr:clientData/>
  </xdr:oneCellAnchor>
  <xdr:oneCellAnchor>
    <xdr:from>
      <xdr:col>0</xdr:col>
      <xdr:colOff>26194</xdr:colOff>
      <xdr:row>0</xdr:row>
      <xdr:rowOff>23811</xdr:rowOff>
    </xdr:from>
    <xdr:ext cx="419100" cy="463878"/>
    <xdr:pic>
      <xdr:nvPicPr>
        <xdr:cNvPr id="4" name="Picture 3">
          <a:hlinkClick xmlns:r="http://schemas.openxmlformats.org/officeDocument/2006/relationships" r:id="rId1"/>
          <a:extLst>
            <a:ext uri="{FF2B5EF4-FFF2-40B4-BE49-F238E27FC236}">
              <a16:creationId xmlns:a16="http://schemas.microsoft.com/office/drawing/2014/main" id="{07A4A0BA-180A-4776-B7FE-3CF684C8C536}"/>
            </a:ext>
          </a:extLst>
        </xdr:cNvPr>
        <xdr:cNvPicPr>
          <a:picLocks noChangeAspect="1"/>
        </xdr:cNvPicPr>
      </xdr:nvPicPr>
      <xdr:blipFill>
        <a:blip xmlns:r="http://schemas.openxmlformats.org/officeDocument/2006/relationships" r:embed="rId2"/>
        <a:stretch>
          <a:fillRect/>
        </a:stretch>
      </xdr:blipFill>
      <xdr:spPr>
        <a:xfrm>
          <a:off x="22384" y="20001"/>
          <a:ext cx="419100" cy="46387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26194</xdr:colOff>
      <xdr:row>0</xdr:row>
      <xdr:rowOff>23811</xdr:rowOff>
    </xdr:from>
    <xdr:ext cx="419100" cy="463878"/>
    <xdr:pic>
      <xdr:nvPicPr>
        <xdr:cNvPr id="11" name="Picture 4">
          <a:hlinkClick xmlns:r="http://schemas.openxmlformats.org/officeDocument/2006/relationships" r:id="rId1"/>
          <a:extLst>
            <a:ext uri="{FF2B5EF4-FFF2-40B4-BE49-F238E27FC236}">
              <a16:creationId xmlns:a16="http://schemas.microsoft.com/office/drawing/2014/main" id="{3C4DBF17-EB76-4022-A253-8541A65C4172}"/>
            </a:ext>
          </a:extLst>
        </xdr:cNvPr>
        <xdr:cNvPicPr>
          <a:picLocks noChangeAspect="1"/>
        </xdr:cNvPicPr>
      </xdr:nvPicPr>
      <xdr:blipFill>
        <a:blip xmlns:r="http://schemas.openxmlformats.org/officeDocument/2006/relationships" r:embed="rId2"/>
        <a:stretch>
          <a:fillRect/>
        </a:stretch>
      </xdr:blipFill>
      <xdr:spPr>
        <a:xfrm>
          <a:off x="26194" y="23811"/>
          <a:ext cx="419100" cy="463878"/>
        </a:xfrm>
        <a:prstGeom prst="rect">
          <a:avLst/>
        </a:prstGeom>
      </xdr:spPr>
    </xdr:pic>
    <xdr:clientData/>
  </xdr:oneCellAnchor>
  <xdr:twoCellAnchor editAs="oneCell">
    <xdr:from>
      <xdr:col>0</xdr:col>
      <xdr:colOff>50986</xdr:colOff>
      <xdr:row>61</xdr:row>
      <xdr:rowOff>42581</xdr:rowOff>
    </xdr:from>
    <xdr:to>
      <xdr:col>0</xdr:col>
      <xdr:colOff>472907</xdr:colOff>
      <xdr:row>63</xdr:row>
      <xdr:rowOff>101690</xdr:rowOff>
    </xdr:to>
    <xdr:pic>
      <xdr:nvPicPr>
        <xdr:cNvPr id="16" name="Picture 1">
          <a:hlinkClick xmlns:r="http://schemas.openxmlformats.org/officeDocument/2006/relationships" r:id="rId1"/>
          <a:extLst>
            <a:ext uri="{FF2B5EF4-FFF2-40B4-BE49-F238E27FC236}">
              <a16:creationId xmlns:a16="http://schemas.microsoft.com/office/drawing/2014/main" id="{1F5DC70D-5049-4943-BD72-ABCB8B273E9A}"/>
            </a:ext>
          </a:extLst>
        </xdr:cNvPr>
        <xdr:cNvPicPr>
          <a:picLocks noChangeAspect="1"/>
        </xdr:cNvPicPr>
      </xdr:nvPicPr>
      <xdr:blipFill>
        <a:blip xmlns:r="http://schemas.openxmlformats.org/officeDocument/2006/relationships" r:embed="rId2"/>
        <a:stretch>
          <a:fillRect/>
        </a:stretch>
      </xdr:blipFill>
      <xdr:spPr>
        <a:xfrm>
          <a:off x="50986" y="12413875"/>
          <a:ext cx="425731" cy="4382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40005</xdr:colOff>
      <xdr:row>0</xdr:row>
      <xdr:rowOff>30480</xdr:rowOff>
    </xdr:from>
    <xdr:ext cx="419100" cy="463878"/>
    <xdr:pic>
      <xdr:nvPicPr>
        <xdr:cNvPr id="5" name="Picture 3">
          <a:hlinkClick xmlns:r="http://schemas.openxmlformats.org/officeDocument/2006/relationships" r:id="rId1"/>
          <a:extLst>
            <a:ext uri="{FF2B5EF4-FFF2-40B4-BE49-F238E27FC236}">
              <a16:creationId xmlns:a16="http://schemas.microsoft.com/office/drawing/2014/main" id="{F8B58E7F-A841-440E-A82D-CB2F88A5BA46}"/>
            </a:ext>
          </a:extLst>
        </xdr:cNvPr>
        <xdr:cNvPicPr>
          <a:picLocks noChangeAspect="1"/>
        </xdr:cNvPicPr>
      </xdr:nvPicPr>
      <xdr:blipFill>
        <a:blip xmlns:r="http://schemas.openxmlformats.org/officeDocument/2006/relationships" r:embed="rId2"/>
        <a:stretch>
          <a:fillRect/>
        </a:stretch>
      </xdr:blipFill>
      <xdr:spPr>
        <a:xfrm>
          <a:off x="40005" y="30480"/>
          <a:ext cx="419100" cy="463878"/>
        </a:xfrm>
        <a:prstGeom prst="rect">
          <a:avLst/>
        </a:prstGeom>
      </xdr:spPr>
    </xdr:pic>
    <xdr:clientData/>
  </xdr:oneCellAnchor>
  <xdr:twoCellAnchor editAs="oneCell">
    <xdr:from>
      <xdr:col>0</xdr:col>
      <xdr:colOff>28575</xdr:colOff>
      <xdr:row>61</xdr:row>
      <xdr:rowOff>76200</xdr:rowOff>
    </xdr:from>
    <xdr:to>
      <xdr:col>0</xdr:col>
      <xdr:colOff>454306</xdr:colOff>
      <xdr:row>63</xdr:row>
      <xdr:rowOff>155815</xdr:rowOff>
    </xdr:to>
    <xdr:pic>
      <xdr:nvPicPr>
        <xdr:cNvPr id="2" name="Picture 1">
          <a:hlinkClick xmlns:r="http://schemas.openxmlformats.org/officeDocument/2006/relationships" r:id="rId1"/>
          <a:extLst>
            <a:ext uri="{FF2B5EF4-FFF2-40B4-BE49-F238E27FC236}">
              <a16:creationId xmlns:a16="http://schemas.microsoft.com/office/drawing/2014/main" id="{CF3E2906-B043-4C18-AC78-AE901D4A176F}"/>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64770</xdr:colOff>
      <xdr:row>0</xdr:row>
      <xdr:rowOff>32385</xdr:rowOff>
    </xdr:from>
    <xdr:ext cx="419100" cy="463878"/>
    <xdr:pic>
      <xdr:nvPicPr>
        <xdr:cNvPr id="6" name="Picture 4">
          <a:hlinkClick xmlns:r="http://schemas.openxmlformats.org/officeDocument/2006/relationships" r:id="rId1"/>
          <a:extLst>
            <a:ext uri="{FF2B5EF4-FFF2-40B4-BE49-F238E27FC236}">
              <a16:creationId xmlns:a16="http://schemas.microsoft.com/office/drawing/2014/main" id="{19741761-AD3A-43EB-A1C3-FCF721EDCD6B}"/>
            </a:ext>
          </a:extLst>
        </xdr:cNvPr>
        <xdr:cNvPicPr>
          <a:picLocks noChangeAspect="1"/>
        </xdr:cNvPicPr>
      </xdr:nvPicPr>
      <xdr:blipFill>
        <a:blip xmlns:r="http://schemas.openxmlformats.org/officeDocument/2006/relationships" r:embed="rId2"/>
        <a:stretch>
          <a:fillRect/>
        </a:stretch>
      </xdr:blipFill>
      <xdr:spPr>
        <a:xfrm>
          <a:off x="64770" y="32385"/>
          <a:ext cx="419100" cy="463878"/>
        </a:xfrm>
        <a:prstGeom prst="rect">
          <a:avLst/>
        </a:prstGeom>
      </xdr:spPr>
    </xdr:pic>
    <xdr:clientData/>
  </xdr:oneCellAnchor>
  <xdr:twoCellAnchor editAs="oneCell">
    <xdr:from>
      <xdr:col>0</xdr:col>
      <xdr:colOff>28575</xdr:colOff>
      <xdr:row>77</xdr:row>
      <xdr:rowOff>76200</xdr:rowOff>
    </xdr:from>
    <xdr:to>
      <xdr:col>0</xdr:col>
      <xdr:colOff>454306</xdr:colOff>
      <xdr:row>79</xdr:row>
      <xdr:rowOff>155815</xdr:rowOff>
    </xdr:to>
    <xdr:pic>
      <xdr:nvPicPr>
        <xdr:cNvPr id="2" name="Picture 1">
          <a:hlinkClick xmlns:r="http://schemas.openxmlformats.org/officeDocument/2006/relationships" r:id="rId1"/>
          <a:extLst>
            <a:ext uri="{FF2B5EF4-FFF2-40B4-BE49-F238E27FC236}">
              <a16:creationId xmlns:a16="http://schemas.microsoft.com/office/drawing/2014/main" id="{3AA9AC0C-22E6-4FA8-BD1A-21BB02440190}"/>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64770</xdr:colOff>
      <xdr:row>0</xdr:row>
      <xdr:rowOff>17145</xdr:rowOff>
    </xdr:from>
    <xdr:ext cx="419100" cy="463878"/>
    <xdr:pic>
      <xdr:nvPicPr>
        <xdr:cNvPr id="6" name="Picture 4">
          <a:hlinkClick xmlns:r="http://schemas.openxmlformats.org/officeDocument/2006/relationships" r:id="rId1"/>
          <a:extLst>
            <a:ext uri="{FF2B5EF4-FFF2-40B4-BE49-F238E27FC236}">
              <a16:creationId xmlns:a16="http://schemas.microsoft.com/office/drawing/2014/main" id="{2BAB59A1-0D2E-4F2E-95A8-80C485A95A94}"/>
            </a:ext>
          </a:extLst>
        </xdr:cNvPr>
        <xdr:cNvPicPr>
          <a:picLocks noChangeAspect="1"/>
        </xdr:cNvPicPr>
      </xdr:nvPicPr>
      <xdr:blipFill>
        <a:blip xmlns:r="http://schemas.openxmlformats.org/officeDocument/2006/relationships" r:embed="rId2"/>
        <a:stretch>
          <a:fillRect/>
        </a:stretch>
      </xdr:blipFill>
      <xdr:spPr>
        <a:xfrm>
          <a:off x="64770" y="17145"/>
          <a:ext cx="419100" cy="463878"/>
        </a:xfrm>
        <a:prstGeom prst="rect">
          <a:avLst/>
        </a:prstGeom>
      </xdr:spPr>
    </xdr:pic>
    <xdr:clientData/>
  </xdr:oneCellAnchor>
  <xdr:twoCellAnchor editAs="oneCell">
    <xdr:from>
      <xdr:col>0</xdr:col>
      <xdr:colOff>28575</xdr:colOff>
      <xdr:row>43</xdr:row>
      <xdr:rowOff>76200</xdr:rowOff>
    </xdr:from>
    <xdr:to>
      <xdr:col>0</xdr:col>
      <xdr:colOff>454306</xdr:colOff>
      <xdr:row>45</xdr:row>
      <xdr:rowOff>155815</xdr:rowOff>
    </xdr:to>
    <xdr:pic>
      <xdr:nvPicPr>
        <xdr:cNvPr id="2" name="Picture 1">
          <a:hlinkClick xmlns:r="http://schemas.openxmlformats.org/officeDocument/2006/relationships" r:id="rId1"/>
          <a:extLst>
            <a:ext uri="{FF2B5EF4-FFF2-40B4-BE49-F238E27FC236}">
              <a16:creationId xmlns:a16="http://schemas.microsoft.com/office/drawing/2014/main" id="{3D63F9BD-344E-4A86-8237-317A0918DA57}"/>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473256</xdr:rowOff>
    </xdr:to>
    <xdr:pic>
      <xdr:nvPicPr>
        <xdr:cNvPr id="4" name="Picture 3">
          <a:hlinkClick xmlns:r="http://schemas.openxmlformats.org/officeDocument/2006/relationships" r:id="rId1"/>
          <a:extLst>
            <a:ext uri="{FF2B5EF4-FFF2-40B4-BE49-F238E27FC236}">
              <a16:creationId xmlns:a16="http://schemas.microsoft.com/office/drawing/2014/main" id="{412F3171-0CA9-472C-A281-CE6752EF066B}"/>
            </a:ext>
          </a:extLst>
        </xdr:cNvPr>
        <xdr:cNvPicPr>
          <a:picLocks noChangeAspect="1"/>
        </xdr:cNvPicPr>
      </xdr:nvPicPr>
      <xdr:blipFill>
        <a:blip xmlns:r="http://schemas.openxmlformats.org/officeDocument/2006/relationships" r:embed="rId2"/>
        <a:stretch>
          <a:fillRect/>
        </a:stretch>
      </xdr:blipFill>
      <xdr:spPr>
        <a:xfrm>
          <a:off x="38100" y="0"/>
          <a:ext cx="419100" cy="466724"/>
        </a:xfrm>
        <a:prstGeom prst="rect">
          <a:avLst/>
        </a:prstGeom>
      </xdr:spPr>
    </xdr:pic>
    <xdr:clientData/>
  </xdr:twoCellAnchor>
  <xdr:twoCellAnchor editAs="oneCell">
    <xdr:from>
      <xdr:col>0</xdr:col>
      <xdr:colOff>38100</xdr:colOff>
      <xdr:row>0</xdr:row>
      <xdr:rowOff>0</xdr:rowOff>
    </xdr:from>
    <xdr:to>
      <xdr:col>0</xdr:col>
      <xdr:colOff>457200</xdr:colOff>
      <xdr:row>0</xdr:row>
      <xdr:rowOff>476760</xdr:rowOff>
    </xdr:to>
    <xdr:pic>
      <xdr:nvPicPr>
        <xdr:cNvPr id="3" name="Picture 2">
          <a:hlinkClick xmlns:r="http://schemas.openxmlformats.org/officeDocument/2006/relationships" r:id="rId1"/>
          <a:extLst>
            <a:ext uri="{FF2B5EF4-FFF2-40B4-BE49-F238E27FC236}">
              <a16:creationId xmlns:a16="http://schemas.microsoft.com/office/drawing/2014/main" id="{42F0263B-ECDC-414D-B943-E1B4F2CC86A6}"/>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twoCellAnchor>
  <xdr:oneCellAnchor>
    <xdr:from>
      <xdr:col>0</xdr:col>
      <xdr:colOff>38100</xdr:colOff>
      <xdr:row>0</xdr:row>
      <xdr:rowOff>0</xdr:rowOff>
    </xdr:from>
    <xdr:ext cx="419100" cy="463878"/>
    <xdr:pic>
      <xdr:nvPicPr>
        <xdr:cNvPr id="5" name="Picture 4">
          <a:hlinkClick xmlns:r="http://schemas.openxmlformats.org/officeDocument/2006/relationships" r:id="rId3"/>
          <a:extLst>
            <a:ext uri="{FF2B5EF4-FFF2-40B4-BE49-F238E27FC236}">
              <a16:creationId xmlns:a16="http://schemas.microsoft.com/office/drawing/2014/main" id="{D5487A5C-C67F-49F7-9F7B-DA3C628EB6F1}"/>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twoCellAnchor editAs="oneCell">
    <xdr:from>
      <xdr:col>0</xdr:col>
      <xdr:colOff>28575</xdr:colOff>
      <xdr:row>50</xdr:row>
      <xdr:rowOff>76200</xdr:rowOff>
    </xdr:from>
    <xdr:to>
      <xdr:col>0</xdr:col>
      <xdr:colOff>454306</xdr:colOff>
      <xdr:row>52</xdr:row>
      <xdr:rowOff>155815</xdr:rowOff>
    </xdr:to>
    <xdr:pic>
      <xdr:nvPicPr>
        <xdr:cNvPr id="2" name="Picture 1">
          <a:hlinkClick xmlns:r="http://schemas.openxmlformats.org/officeDocument/2006/relationships" r:id="rId3"/>
          <a:extLst>
            <a:ext uri="{FF2B5EF4-FFF2-40B4-BE49-F238E27FC236}">
              <a16:creationId xmlns:a16="http://schemas.microsoft.com/office/drawing/2014/main" id="{25422F07-A153-4973-A095-CE764EE0F659}"/>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19050</xdr:colOff>
      <xdr:row>0</xdr:row>
      <xdr:rowOff>11430</xdr:rowOff>
    </xdr:from>
    <xdr:ext cx="419100" cy="463878"/>
    <xdr:pic>
      <xdr:nvPicPr>
        <xdr:cNvPr id="2" name="Picture 1">
          <a:hlinkClick xmlns:r="http://schemas.openxmlformats.org/officeDocument/2006/relationships" r:id="rId1"/>
          <a:extLst>
            <a:ext uri="{FF2B5EF4-FFF2-40B4-BE49-F238E27FC236}">
              <a16:creationId xmlns:a16="http://schemas.microsoft.com/office/drawing/2014/main" id="{EA39DB73-9378-4239-8241-C40D8643A6D5}"/>
            </a:ext>
          </a:extLst>
        </xdr:cNvPr>
        <xdr:cNvPicPr>
          <a:picLocks noChangeAspect="1"/>
        </xdr:cNvPicPr>
      </xdr:nvPicPr>
      <xdr:blipFill>
        <a:blip xmlns:r="http://schemas.openxmlformats.org/officeDocument/2006/relationships" r:embed="rId2"/>
        <a:stretch>
          <a:fillRect/>
        </a:stretch>
      </xdr:blipFill>
      <xdr:spPr>
        <a:xfrm>
          <a:off x="19050" y="11430"/>
          <a:ext cx="419100" cy="463878"/>
        </a:xfrm>
        <a:prstGeom prst="rect">
          <a:avLst/>
        </a:prstGeom>
      </xdr:spPr>
    </xdr:pic>
    <xdr:clientData/>
  </xdr:oneCellAnchor>
  <xdr:twoCellAnchor editAs="oneCell">
    <xdr:from>
      <xdr:col>0</xdr:col>
      <xdr:colOff>38100</xdr:colOff>
      <xdr:row>54</xdr:row>
      <xdr:rowOff>85725</xdr:rowOff>
    </xdr:from>
    <xdr:to>
      <xdr:col>0</xdr:col>
      <xdr:colOff>477166</xdr:colOff>
      <xdr:row>56</xdr:row>
      <xdr:rowOff>171504</xdr:rowOff>
    </xdr:to>
    <xdr:pic>
      <xdr:nvPicPr>
        <xdr:cNvPr id="3" name="Picture 2">
          <a:hlinkClick xmlns:r="http://schemas.openxmlformats.org/officeDocument/2006/relationships" r:id="rId1"/>
          <a:extLst>
            <a:ext uri="{FF2B5EF4-FFF2-40B4-BE49-F238E27FC236}">
              <a16:creationId xmlns:a16="http://schemas.microsoft.com/office/drawing/2014/main" id="{60CA4059-45BF-4922-B888-6570C94E8ABD}"/>
            </a:ext>
          </a:extLst>
        </xdr:cNvPr>
        <xdr:cNvPicPr>
          <a:picLocks noChangeAspect="1"/>
        </xdr:cNvPicPr>
      </xdr:nvPicPr>
      <xdr:blipFill>
        <a:blip xmlns:r="http://schemas.openxmlformats.org/officeDocument/2006/relationships" r:embed="rId2"/>
        <a:stretch>
          <a:fillRect/>
        </a:stretch>
      </xdr:blipFill>
      <xdr:spPr>
        <a:xfrm>
          <a:off x="38100" y="11087100"/>
          <a:ext cx="425731" cy="438204"/>
        </a:xfrm>
        <a:prstGeom prst="rect">
          <a:avLst/>
        </a:prstGeom>
      </xdr:spPr>
    </xdr:pic>
    <xdr:clientData/>
  </xdr:twoCellAnchor>
  <xdr:twoCellAnchor editAs="oneCell">
    <xdr:from>
      <xdr:col>0</xdr:col>
      <xdr:colOff>28575</xdr:colOff>
      <xdr:row>54</xdr:row>
      <xdr:rowOff>76200</xdr:rowOff>
    </xdr:from>
    <xdr:to>
      <xdr:col>0</xdr:col>
      <xdr:colOff>454306</xdr:colOff>
      <xdr:row>56</xdr:row>
      <xdr:rowOff>155815</xdr:rowOff>
    </xdr:to>
    <xdr:pic>
      <xdr:nvPicPr>
        <xdr:cNvPr id="4" name="Picture 3">
          <a:hlinkClick xmlns:r="http://schemas.openxmlformats.org/officeDocument/2006/relationships" r:id="rId1"/>
          <a:extLst>
            <a:ext uri="{FF2B5EF4-FFF2-40B4-BE49-F238E27FC236}">
              <a16:creationId xmlns:a16="http://schemas.microsoft.com/office/drawing/2014/main" id="{A1CE6807-93A8-48F2-A07C-26EA85C124C0}"/>
            </a:ext>
          </a:extLst>
        </xdr:cNvPr>
        <xdr:cNvPicPr>
          <a:picLocks noChangeAspect="1"/>
        </xdr:cNvPicPr>
      </xdr:nvPicPr>
      <xdr:blipFill>
        <a:blip xmlns:r="http://schemas.openxmlformats.org/officeDocument/2006/relationships" r:embed="rId2"/>
        <a:stretch>
          <a:fillRect/>
        </a:stretch>
      </xdr:blipFill>
      <xdr:spPr>
        <a:xfrm>
          <a:off x="28575" y="13087350"/>
          <a:ext cx="425731" cy="44156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460169</xdr:rowOff>
    </xdr:to>
    <xdr:pic>
      <xdr:nvPicPr>
        <xdr:cNvPr id="2" name="Picture 1">
          <a:hlinkClick xmlns:r="http://schemas.openxmlformats.org/officeDocument/2006/relationships" r:id="rId1"/>
          <a:extLst>
            <a:ext uri="{FF2B5EF4-FFF2-40B4-BE49-F238E27FC236}">
              <a16:creationId xmlns:a16="http://schemas.microsoft.com/office/drawing/2014/main" id="{CFB8D894-BE89-4667-BB02-F6C430F57173}"/>
            </a:ext>
          </a:extLst>
        </xdr:cNvPr>
        <xdr:cNvPicPr>
          <a:picLocks noChangeAspect="1"/>
        </xdr:cNvPicPr>
      </xdr:nvPicPr>
      <xdr:blipFill>
        <a:blip xmlns:r="http://schemas.openxmlformats.org/officeDocument/2006/relationships" r:embed="rId2"/>
        <a:stretch>
          <a:fillRect/>
        </a:stretch>
      </xdr:blipFill>
      <xdr:spPr>
        <a:xfrm>
          <a:off x="38100" y="0"/>
          <a:ext cx="419100" cy="462345"/>
        </a:xfrm>
        <a:prstGeom prst="rect">
          <a:avLst/>
        </a:prstGeom>
      </xdr:spPr>
    </xdr:pic>
    <xdr:clientData/>
  </xdr:twoCellAnchor>
  <xdr:twoCellAnchor editAs="oneCell">
    <xdr:from>
      <xdr:col>0</xdr:col>
      <xdr:colOff>38100</xdr:colOff>
      <xdr:row>0</xdr:row>
      <xdr:rowOff>0</xdr:rowOff>
    </xdr:from>
    <xdr:to>
      <xdr:col>0</xdr:col>
      <xdr:colOff>457200</xdr:colOff>
      <xdr:row>0</xdr:row>
      <xdr:rowOff>476942</xdr:rowOff>
    </xdr:to>
    <xdr:pic>
      <xdr:nvPicPr>
        <xdr:cNvPr id="3" name="Picture 2">
          <a:hlinkClick xmlns:r="http://schemas.openxmlformats.org/officeDocument/2006/relationships" r:id="rId1"/>
          <a:extLst>
            <a:ext uri="{FF2B5EF4-FFF2-40B4-BE49-F238E27FC236}">
              <a16:creationId xmlns:a16="http://schemas.microsoft.com/office/drawing/2014/main" id="{67EBC058-1655-4138-A141-9F7C91362476}"/>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twoCellAnchor>
  <xdr:oneCellAnchor>
    <xdr:from>
      <xdr:col>0</xdr:col>
      <xdr:colOff>38100</xdr:colOff>
      <xdr:row>0</xdr:row>
      <xdr:rowOff>0</xdr:rowOff>
    </xdr:from>
    <xdr:ext cx="419100" cy="463878"/>
    <xdr:pic>
      <xdr:nvPicPr>
        <xdr:cNvPr id="4" name="Picture 3">
          <a:hlinkClick xmlns:r="http://schemas.openxmlformats.org/officeDocument/2006/relationships" r:id="rId3"/>
          <a:extLst>
            <a:ext uri="{FF2B5EF4-FFF2-40B4-BE49-F238E27FC236}">
              <a16:creationId xmlns:a16="http://schemas.microsoft.com/office/drawing/2014/main" id="{D9FAE018-A9F2-43BA-8F09-270B997BF49B}"/>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twoCellAnchor editAs="oneCell">
    <xdr:from>
      <xdr:col>0</xdr:col>
      <xdr:colOff>28575</xdr:colOff>
      <xdr:row>44</xdr:row>
      <xdr:rowOff>76200</xdr:rowOff>
    </xdr:from>
    <xdr:to>
      <xdr:col>0</xdr:col>
      <xdr:colOff>454306</xdr:colOff>
      <xdr:row>46</xdr:row>
      <xdr:rowOff>155815</xdr:rowOff>
    </xdr:to>
    <xdr:pic>
      <xdr:nvPicPr>
        <xdr:cNvPr id="5" name="Picture 4">
          <a:hlinkClick xmlns:r="http://schemas.openxmlformats.org/officeDocument/2006/relationships" r:id="rId3"/>
          <a:extLst>
            <a:ext uri="{FF2B5EF4-FFF2-40B4-BE49-F238E27FC236}">
              <a16:creationId xmlns:a16="http://schemas.microsoft.com/office/drawing/2014/main" id="{4D38719E-2C7C-4A58-B31E-184C8A86F1ED}"/>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34290</xdr:colOff>
      <xdr:row>0</xdr:row>
      <xdr:rowOff>25718</xdr:rowOff>
    </xdr:from>
    <xdr:ext cx="419100" cy="463878"/>
    <xdr:pic>
      <xdr:nvPicPr>
        <xdr:cNvPr id="5" name="Picture 4">
          <a:hlinkClick xmlns:r="http://schemas.openxmlformats.org/officeDocument/2006/relationships" r:id="rId1"/>
          <a:extLst>
            <a:ext uri="{FF2B5EF4-FFF2-40B4-BE49-F238E27FC236}">
              <a16:creationId xmlns:a16="http://schemas.microsoft.com/office/drawing/2014/main" id="{5CCB539B-2216-4C9F-9AE9-1E65ECB44AB5}"/>
            </a:ext>
          </a:extLst>
        </xdr:cNvPr>
        <xdr:cNvPicPr>
          <a:picLocks noChangeAspect="1"/>
        </xdr:cNvPicPr>
      </xdr:nvPicPr>
      <xdr:blipFill>
        <a:blip xmlns:r="http://schemas.openxmlformats.org/officeDocument/2006/relationships" r:embed="rId2"/>
        <a:stretch>
          <a:fillRect/>
        </a:stretch>
      </xdr:blipFill>
      <xdr:spPr>
        <a:xfrm>
          <a:off x="34290" y="25718"/>
          <a:ext cx="419100" cy="463878"/>
        </a:xfrm>
        <a:prstGeom prst="rect">
          <a:avLst/>
        </a:prstGeom>
      </xdr:spPr>
    </xdr:pic>
    <xdr:clientData/>
  </xdr:oneCellAnchor>
  <xdr:twoCellAnchor editAs="oneCell">
    <xdr:from>
      <xdr:col>0</xdr:col>
      <xdr:colOff>28575</xdr:colOff>
      <xdr:row>50</xdr:row>
      <xdr:rowOff>76200</xdr:rowOff>
    </xdr:from>
    <xdr:to>
      <xdr:col>0</xdr:col>
      <xdr:colOff>454306</xdr:colOff>
      <xdr:row>52</xdr:row>
      <xdr:rowOff>155815</xdr:rowOff>
    </xdr:to>
    <xdr:pic>
      <xdr:nvPicPr>
        <xdr:cNvPr id="2" name="Picture 1">
          <a:hlinkClick xmlns:r="http://schemas.openxmlformats.org/officeDocument/2006/relationships" r:id="rId1"/>
          <a:extLst>
            <a:ext uri="{FF2B5EF4-FFF2-40B4-BE49-F238E27FC236}">
              <a16:creationId xmlns:a16="http://schemas.microsoft.com/office/drawing/2014/main" id="{E31EEAD4-28FE-4A7C-BE33-702BE82C757C}"/>
            </a:ext>
          </a:extLst>
        </xdr:cNvPr>
        <xdr:cNvPicPr>
          <a:picLocks noChangeAspect="1"/>
        </xdr:cNvPicPr>
      </xdr:nvPicPr>
      <xdr:blipFill>
        <a:blip xmlns:r="http://schemas.openxmlformats.org/officeDocument/2006/relationships" r:embed="rId2"/>
        <a:stretch>
          <a:fillRect/>
        </a:stretch>
      </xdr:blipFill>
      <xdr:spPr>
        <a:xfrm>
          <a:off x="26670" y="29946600"/>
          <a:ext cx="427636" cy="44156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F1324586-91C3-41F0-A047-DA90A99AF7BE}"/>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5151125C-C23C-4FC1-80A4-980AFB92496E}"/>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408BB06D-B8B6-4DB6-A7BD-0B8C77B75513}"/>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5" name="Picture 4">
          <a:hlinkClick xmlns:r="http://schemas.openxmlformats.org/officeDocument/2006/relationships" r:id="rId1"/>
          <a:extLst>
            <a:ext uri="{FF2B5EF4-FFF2-40B4-BE49-F238E27FC236}">
              <a16:creationId xmlns:a16="http://schemas.microsoft.com/office/drawing/2014/main" id="{159E23CA-7FA4-4458-8BC4-67A21AF3D2A9}"/>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05EE3C36-AFCD-4C6E-8E89-539653C84F7A}"/>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6E970238-5126-4446-AE82-53296D857ED1}"/>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B22CB58B-F7FA-47FE-92DD-70F23FA38D28}"/>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9F1B84E2-50B3-41DE-91F2-B91B5655A60E}"/>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32568029-2AC4-4FB3-B0A4-8079CA9F23EB}"/>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3" name="Picture 2">
          <a:hlinkClick xmlns:r="http://schemas.openxmlformats.org/officeDocument/2006/relationships" r:id="rId1"/>
          <a:extLst>
            <a:ext uri="{FF2B5EF4-FFF2-40B4-BE49-F238E27FC236}">
              <a16:creationId xmlns:a16="http://schemas.microsoft.com/office/drawing/2014/main" id="{B91A3472-ED5F-4129-832A-C62F894916D9}"/>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38100</xdr:colOff>
      <xdr:row>0</xdr:row>
      <xdr:rowOff>0</xdr:rowOff>
    </xdr:from>
    <xdr:ext cx="419100" cy="463878"/>
    <xdr:pic>
      <xdr:nvPicPr>
        <xdr:cNvPr id="4" name="Picture 3">
          <a:hlinkClick xmlns:r="http://schemas.openxmlformats.org/officeDocument/2006/relationships" r:id="rId1"/>
          <a:extLst>
            <a:ext uri="{FF2B5EF4-FFF2-40B4-BE49-F238E27FC236}">
              <a16:creationId xmlns:a16="http://schemas.microsoft.com/office/drawing/2014/main" id="{25CFDEB4-4231-4C50-8D52-BCB889684A24}"/>
            </a:ext>
          </a:extLst>
        </xdr:cNvPr>
        <xdr:cNvPicPr>
          <a:picLocks noChangeAspect="1"/>
        </xdr:cNvPicPr>
      </xdr:nvPicPr>
      <xdr:blipFill>
        <a:blip xmlns:r="http://schemas.openxmlformats.org/officeDocument/2006/relationships" r:embed="rId2"/>
        <a:stretch>
          <a:fillRect/>
        </a:stretch>
      </xdr:blipFill>
      <xdr:spPr>
        <a:xfrm>
          <a:off x="38100" y="0"/>
          <a:ext cx="419100" cy="463878"/>
        </a:xfrm>
        <a:prstGeom prst="rect">
          <a:avLst/>
        </a:prstGeom>
      </xdr:spPr>
    </xdr:pic>
    <xdr:clientData/>
  </xdr:oneCellAnchor>
</xdr:wsDr>
</file>

<file path=xl/theme/theme1.xml><?xml version="1.0" encoding="utf-8"?>
<a:theme xmlns:a="http://schemas.openxmlformats.org/drawingml/2006/main" name="Office Theme">
  <a:themeElements>
    <a:clrScheme name="LE colour theme (Excel)">
      <a:dk1>
        <a:sysClr val="windowText" lastClr="000000"/>
      </a:dk1>
      <a:lt1>
        <a:sysClr val="window" lastClr="FFFFFF"/>
      </a:lt1>
      <a:dk2>
        <a:srgbClr val="24345F"/>
      </a:dk2>
      <a:lt2>
        <a:srgbClr val="FFFFFF"/>
      </a:lt2>
      <a:accent1>
        <a:srgbClr val="00DADC"/>
      </a:accent1>
      <a:accent2>
        <a:srgbClr val="00D3B7"/>
      </a:accent2>
      <a:accent3>
        <a:srgbClr val="4057E3"/>
      </a:accent3>
      <a:accent4>
        <a:srgbClr val="928DF2"/>
      </a:accent4>
      <a:accent5>
        <a:srgbClr val="EECF4E"/>
      </a:accent5>
      <a:accent6>
        <a:srgbClr val="59595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4-08-06T14:44:23.10" personId="{00000000-0000-0000-0000-000000000000}" id="{AEA46340-EB0F-476C-93B4-21455F0DDD90}">
    <text>LT: Hidro istoriniai duomenys; 
EN: Hydro data (be historical)</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r@ignitis.lt" TargetMode="External"/><Relationship Id="rId1" Type="http://schemas.openxmlformats.org/officeDocument/2006/relationships/hyperlink" Target="http://www.ignitisgrupe.lt/lt/investuotojam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154D2-D83B-42C3-93CE-E475A3689EAD}">
  <sheetPr codeName="Sheet1">
    <pageSetUpPr autoPageBreaks="0"/>
  </sheetPr>
  <dimension ref="B6:J13"/>
  <sheetViews>
    <sheetView tabSelected="1" zoomScaleNormal="100" workbookViewId="0"/>
  </sheetViews>
  <sheetFormatPr defaultColWidth="9.109375" defaultRowHeight="15.9" customHeight="1"/>
  <cols>
    <col min="1" max="4" width="9.109375" style="1"/>
    <col min="5" max="5" width="9.109375" style="1" customWidth="1"/>
    <col min="6" max="16384" width="9.109375" style="1"/>
  </cols>
  <sheetData>
    <row r="6" spans="2:10" ht="15.9" customHeight="1">
      <c r="B6" s="34"/>
      <c r="C6" s="1141" t="s">
        <v>1117</v>
      </c>
      <c r="D6" s="1141"/>
      <c r="E6" s="1141"/>
      <c r="F6" s="1141"/>
      <c r="G6" s="1141"/>
      <c r="H6" s="1141"/>
      <c r="I6" s="34"/>
    </row>
    <row r="7" spans="2:10" ht="15.9" customHeight="1">
      <c r="B7" s="34"/>
      <c r="C7" s="1141"/>
      <c r="D7" s="1141"/>
      <c r="E7" s="1141"/>
      <c r="F7" s="1141"/>
      <c r="G7" s="1141"/>
      <c r="H7" s="1141"/>
      <c r="I7" s="34"/>
    </row>
    <row r="8" spans="2:10" ht="15.9" customHeight="1">
      <c r="B8" s="34"/>
      <c r="C8" s="1141"/>
      <c r="D8" s="1141"/>
      <c r="E8" s="1141"/>
      <c r="F8" s="1141"/>
      <c r="G8" s="1141"/>
      <c r="H8" s="1141"/>
      <c r="I8" s="34"/>
    </row>
    <row r="9" spans="2:10" ht="15.9" customHeight="1">
      <c r="B9" s="34"/>
      <c r="C9" s="1141"/>
      <c r="D9" s="1141"/>
      <c r="E9" s="1141"/>
      <c r="F9" s="1141"/>
      <c r="G9" s="1141"/>
      <c r="H9" s="1141"/>
      <c r="I9" s="34"/>
    </row>
    <row r="10" spans="2:10" ht="15.9" customHeight="1">
      <c r="B10" s="34"/>
      <c r="C10" s="350"/>
      <c r="D10" s="350"/>
      <c r="E10" s="350"/>
      <c r="F10" s="350"/>
      <c r="G10" s="350"/>
      <c r="H10" s="350"/>
      <c r="I10" s="34"/>
    </row>
    <row r="11" spans="2:10" ht="15.9" customHeight="1">
      <c r="B11" s="1140" t="s">
        <v>0</v>
      </c>
      <c r="C11" s="1140"/>
      <c r="D11" s="1140"/>
      <c r="E11" s="1140"/>
      <c r="F11" s="1140"/>
      <c r="G11" s="1140"/>
      <c r="H11" s="1140"/>
      <c r="I11" s="1140"/>
      <c r="J11" s="2"/>
    </row>
    <row r="12" spans="2:10" ht="15.9" customHeight="1">
      <c r="B12" s="1140" t="s">
        <v>1</v>
      </c>
      <c r="C12" s="1140"/>
      <c r="D12" s="1140"/>
      <c r="E12" s="1140"/>
      <c r="F12" s="1140"/>
      <c r="G12" s="1140"/>
      <c r="H12" s="1140"/>
      <c r="I12" s="1140"/>
    </row>
    <row r="13" spans="2:10" ht="15.9" customHeight="1">
      <c r="B13" s="21"/>
      <c r="C13" s="21"/>
      <c r="D13" s="21"/>
      <c r="E13" s="21"/>
      <c r="F13" s="21"/>
      <c r="G13" s="21"/>
      <c r="H13" s="21"/>
      <c r="I13" s="21"/>
    </row>
  </sheetData>
  <mergeCells count="3">
    <mergeCell ref="B12:I12"/>
    <mergeCell ref="C6:H9"/>
    <mergeCell ref="B11:I11"/>
  </mergeCells>
  <hyperlinks>
    <hyperlink ref="B12" r:id="rId1" xr:uid="{3C0F77E0-E82A-484E-A53E-B623C4A33BE6}"/>
    <hyperlink ref="B11" r:id="rId2" xr:uid="{7B281154-73C5-4D75-A2D3-1EBA0DBB5A8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850C2-FFBF-4452-A008-E994FE7B66C2}">
  <sheetPr codeName="Sheet2">
    <pageSetUpPr autoPageBreaks="0"/>
  </sheetPr>
  <dimension ref="B2:E31"/>
  <sheetViews>
    <sheetView zoomScaleNormal="100" workbookViewId="0">
      <selection activeCell="F14" sqref="F14"/>
    </sheetView>
  </sheetViews>
  <sheetFormatPr defaultColWidth="9.109375" defaultRowHeight="17.399999999999999"/>
  <cols>
    <col min="1" max="1" width="9.109375" style="4" customWidth="1"/>
    <col min="2" max="2" width="57.109375" style="23" customWidth="1"/>
    <col min="3" max="3" width="14.109375" style="6" customWidth="1"/>
    <col min="4" max="16384" width="9.109375" style="4"/>
  </cols>
  <sheetData>
    <row r="2" spans="2:5" ht="18" thickBot="1">
      <c r="B2" s="1142" t="s">
        <v>2</v>
      </c>
      <c r="C2" s="1142"/>
    </row>
    <row r="3" spans="2:5" s="5" customFormat="1" ht="39.9" customHeight="1">
      <c r="B3" s="35" t="s">
        <v>3</v>
      </c>
      <c r="C3" s="22"/>
      <c r="D3" s="40" t="s">
        <v>4</v>
      </c>
    </row>
    <row r="4" spans="2:5" s="5" customFormat="1" ht="39.9" customHeight="1">
      <c r="B4" s="35" t="s">
        <v>5</v>
      </c>
      <c r="C4" s="22"/>
    </row>
    <row r="5" spans="2:5" s="5" customFormat="1" ht="39.9" customHeight="1">
      <c r="B5" s="35" t="s">
        <v>6</v>
      </c>
      <c r="C5" s="22"/>
      <c r="E5" s="7"/>
    </row>
    <row r="6" spans="2:5" s="5" customFormat="1" ht="39.9" customHeight="1">
      <c r="B6" s="35" t="s">
        <v>7</v>
      </c>
      <c r="C6" s="22"/>
      <c r="E6" s="7"/>
    </row>
    <row r="7" spans="2:5" s="5" customFormat="1" ht="39.9" customHeight="1">
      <c r="B7" s="35" t="s">
        <v>1140</v>
      </c>
      <c r="C7" s="22"/>
      <c r="E7" s="7"/>
    </row>
    <row r="8" spans="2:5" s="5" customFormat="1" ht="39.9" customHeight="1">
      <c r="B8" s="35" t="s">
        <v>1118</v>
      </c>
      <c r="C8" s="22"/>
    </row>
    <row r="9" spans="2:5" s="5" customFormat="1" ht="39.9" customHeight="1">
      <c r="B9" s="35" t="s">
        <v>1119</v>
      </c>
      <c r="C9" s="22"/>
    </row>
    <row r="10" spans="2:5" s="5" customFormat="1" ht="39.9" customHeight="1">
      <c r="B10" s="35" t="s">
        <v>1120</v>
      </c>
      <c r="C10" s="22"/>
    </row>
    <row r="11" spans="2:5" s="5" customFormat="1" ht="39.9" customHeight="1">
      <c r="B11" s="35" t="s">
        <v>1121</v>
      </c>
      <c r="C11" s="22"/>
    </row>
    <row r="12" spans="2:5" s="5" customFormat="1" ht="39.9" customHeight="1">
      <c r="B12" s="35" t="s">
        <v>1122</v>
      </c>
      <c r="C12" s="22"/>
    </row>
    <row r="13" spans="2:5" s="5" customFormat="1" ht="39.9" customHeight="1">
      <c r="B13" s="35" t="s">
        <v>1123</v>
      </c>
      <c r="C13" s="22"/>
    </row>
    <row r="14" spans="2:5" s="5" customFormat="1" ht="39.9" customHeight="1">
      <c r="B14" s="35" t="s">
        <v>1124</v>
      </c>
      <c r="C14" s="22"/>
    </row>
    <row r="15" spans="2:5" s="5" customFormat="1" ht="39.9" customHeight="1">
      <c r="B15" s="35" t="s">
        <v>1125</v>
      </c>
      <c r="C15" s="22"/>
    </row>
    <row r="16" spans="2:5" s="5" customFormat="1" ht="39.9" customHeight="1">
      <c r="B16" s="35" t="s">
        <v>1126</v>
      </c>
      <c r="C16" s="107"/>
    </row>
    <row r="17" spans="2:3" s="5" customFormat="1" ht="39.9" customHeight="1">
      <c r="B17" s="108" t="s">
        <v>1127</v>
      </c>
      <c r="C17" s="107"/>
    </row>
    <row r="18" spans="2:3" s="5" customFormat="1" ht="39.9" customHeight="1">
      <c r="B18" s="108" t="s">
        <v>1128</v>
      </c>
      <c r="C18" s="107"/>
    </row>
    <row r="19" spans="2:3" s="5" customFormat="1" ht="39.9" customHeight="1">
      <c r="B19" s="108" t="s">
        <v>1129</v>
      </c>
      <c r="C19" s="107"/>
    </row>
    <row r="20" spans="2:3" s="5" customFormat="1" ht="39.9" customHeight="1">
      <c r="B20" s="108" t="s">
        <v>1130</v>
      </c>
      <c r="C20" s="107"/>
    </row>
    <row r="21" spans="2:3" s="5" customFormat="1" ht="39.9" customHeight="1">
      <c r="B21" s="108" t="s">
        <v>1131</v>
      </c>
      <c r="C21" s="107"/>
    </row>
    <row r="22" spans="2:3" s="5" customFormat="1" ht="39.9" customHeight="1">
      <c r="B22" s="35" t="s">
        <v>1132</v>
      </c>
      <c r="C22" s="107"/>
    </row>
    <row r="23" spans="2:3" s="5" customFormat="1" ht="39.9" customHeight="1">
      <c r="B23" s="108" t="s">
        <v>1133</v>
      </c>
      <c r="C23" s="107"/>
    </row>
    <row r="24" spans="2:3" s="5" customFormat="1" ht="39.9" customHeight="1">
      <c r="B24" s="108" t="s">
        <v>1134</v>
      </c>
      <c r="C24" s="107"/>
    </row>
    <row r="25" spans="2:3" s="5" customFormat="1" ht="39.9" customHeight="1">
      <c r="B25" s="108" t="s">
        <v>1135</v>
      </c>
      <c r="C25" s="107"/>
    </row>
    <row r="26" spans="2:3" s="5" customFormat="1" ht="39.9" customHeight="1">
      <c r="B26" s="108" t="s">
        <v>1136</v>
      </c>
      <c r="C26" s="107"/>
    </row>
    <row r="27" spans="2:3" s="5" customFormat="1" ht="39.9" customHeight="1">
      <c r="B27" s="35" t="s">
        <v>1137</v>
      </c>
      <c r="C27" s="107"/>
    </row>
    <row r="28" spans="2:3" s="5" customFormat="1" ht="39.9" customHeight="1" thickBot="1">
      <c r="B28" s="36" t="s">
        <v>1138</v>
      </c>
      <c r="C28" s="37"/>
    </row>
    <row r="29" spans="2:3" s="5" customFormat="1" ht="39.9" customHeight="1">
      <c r="B29" s="38" t="s">
        <v>8</v>
      </c>
      <c r="C29" s="22"/>
    </row>
    <row r="30" spans="2:3" ht="39.9" customHeight="1">
      <c r="B30" s="39" t="s">
        <v>9</v>
      </c>
    </row>
    <row r="31" spans="2:3" ht="39.9" customHeight="1">
      <c r="B31" s="39" t="s">
        <v>10</v>
      </c>
    </row>
  </sheetData>
  <mergeCells count="1">
    <mergeCell ref="B2:C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2D50E-3C2D-4DFB-A472-98A3C9502094}">
  <dimension ref="A1:XFD163"/>
  <sheetViews>
    <sheetView showGridLines="0" zoomScaleNormal="100" workbookViewId="0">
      <selection activeCell="A106" sqref="A106"/>
    </sheetView>
  </sheetViews>
  <sheetFormatPr defaultColWidth="9.109375" defaultRowHeight="14.85" customHeight="1"/>
  <cols>
    <col min="1" max="1" width="57.44140625" style="477" customWidth="1"/>
    <col min="2" max="2" width="13.33203125" style="475" customWidth="1"/>
    <col min="3" max="6" width="13.33203125" style="476" customWidth="1"/>
    <col min="7" max="7" width="13.33203125" style="477" customWidth="1"/>
    <col min="8" max="8" width="13.33203125" style="26" customWidth="1"/>
    <col min="9" max="10" width="13.33203125" style="392" customWidth="1"/>
    <col min="11" max="16384" width="9.109375" style="392"/>
  </cols>
  <sheetData>
    <row r="1" spans="1:10" ht="39.9" customHeight="1">
      <c r="A1" s="52" t="s">
        <v>11</v>
      </c>
    </row>
    <row r="2" spans="1:10" ht="39.9" customHeight="1" thickBot="1">
      <c r="A2" s="1143" t="s">
        <v>12</v>
      </c>
      <c r="B2" s="1143"/>
      <c r="C2" s="1143"/>
      <c r="D2" s="1143"/>
      <c r="E2" s="1143"/>
      <c r="F2" s="1143"/>
      <c r="G2" s="102"/>
      <c r="H2" s="102"/>
      <c r="I2" s="102"/>
      <c r="J2" s="102"/>
    </row>
    <row r="3" spans="1:10" ht="14.85" customHeight="1">
      <c r="A3" s="24"/>
      <c r="B3" s="31"/>
      <c r="C3" s="24"/>
      <c r="D3" s="24"/>
      <c r="E3" s="24"/>
      <c r="F3" s="24"/>
      <c r="G3" s="103"/>
      <c r="H3" s="16"/>
    </row>
    <row r="4" spans="1:10" ht="14.85" customHeight="1">
      <c r="A4" s="263" t="s">
        <v>13</v>
      </c>
      <c r="B4" s="150"/>
      <c r="C4" s="150"/>
      <c r="D4" s="150"/>
      <c r="E4" s="150"/>
      <c r="F4" s="150"/>
      <c r="G4" s="103"/>
      <c r="H4" s="16"/>
    </row>
    <row r="5" spans="1:10" s="1110" customFormat="1" ht="27" customHeight="1">
      <c r="A5" s="820"/>
      <c r="B5" s="1103"/>
      <c r="C5" s="815" t="s">
        <v>1165</v>
      </c>
      <c r="D5" s="815" t="s">
        <v>1166</v>
      </c>
      <c r="E5" s="1104" t="s">
        <v>14</v>
      </c>
      <c r="F5" s="1104" t="s">
        <v>63</v>
      </c>
      <c r="G5" s="815" t="s">
        <v>1165</v>
      </c>
      <c r="H5" s="815" t="s">
        <v>1166</v>
      </c>
      <c r="I5" s="1104" t="s">
        <v>14</v>
      </c>
      <c r="J5" s="1104" t="s">
        <v>63</v>
      </c>
    </row>
    <row r="6" spans="1:10" ht="14.85" customHeight="1">
      <c r="A6" s="1109"/>
      <c r="B6" s="1109"/>
      <c r="C6" s="1144" t="s">
        <v>16</v>
      </c>
      <c r="D6" s="1144"/>
      <c r="E6" s="1144"/>
      <c r="F6" s="1145"/>
      <c r="G6" s="1144" t="s">
        <v>17</v>
      </c>
      <c r="H6" s="1144"/>
      <c r="I6" s="1144"/>
      <c r="J6" s="1144"/>
    </row>
    <row r="7" spans="1:10" ht="14.85" customHeight="1">
      <c r="A7" s="612" t="s">
        <v>18</v>
      </c>
      <c r="B7" s="58"/>
      <c r="C7" s="843">
        <v>1087.8</v>
      </c>
      <c r="D7" s="842">
        <v>1384.1</v>
      </c>
      <c r="E7" s="841">
        <v>-296.29999999999995</v>
      </c>
      <c r="F7" s="915">
        <v>-0.21407412759193697</v>
      </c>
      <c r="G7" s="843">
        <v>1092.3</v>
      </c>
      <c r="H7" s="842">
        <v>1370.4</v>
      </c>
      <c r="I7" s="841">
        <v>-278.10000000000014</v>
      </c>
      <c r="J7" s="840">
        <v>-0.20293345008756575</v>
      </c>
    </row>
    <row r="8" spans="1:10" ht="14.85" customHeight="1">
      <c r="A8" s="613" t="s">
        <v>19</v>
      </c>
      <c r="B8" s="50"/>
      <c r="C8" s="839">
        <v>-646.1</v>
      </c>
      <c r="D8" s="838">
        <v>-1003</v>
      </c>
      <c r="E8" s="837">
        <v>356.9</v>
      </c>
      <c r="F8" s="916">
        <v>-0.35583250249252241</v>
      </c>
      <c r="G8" s="839">
        <v>-646.1</v>
      </c>
      <c r="H8" s="838">
        <v>-1003</v>
      </c>
      <c r="I8" s="837">
        <v>356.9</v>
      </c>
      <c r="J8" s="836">
        <v>-0.35583250249252241</v>
      </c>
    </row>
    <row r="9" spans="1:10" ht="14.85" customHeight="1">
      <c r="A9" s="613" t="s">
        <v>960</v>
      </c>
      <c r="B9" s="50"/>
      <c r="C9" s="839">
        <v>0</v>
      </c>
      <c r="D9" s="838">
        <v>-7.6</v>
      </c>
      <c r="E9" s="837">
        <v>7.6</v>
      </c>
      <c r="F9" s="916">
        <v>-1</v>
      </c>
      <c r="G9" s="839">
        <v>0</v>
      </c>
      <c r="H9" s="838">
        <v>-7.6</v>
      </c>
      <c r="I9" s="837">
        <v>7.6</v>
      </c>
      <c r="J9" s="836">
        <v>-1</v>
      </c>
    </row>
    <row r="10" spans="1:10" ht="14.85" customHeight="1">
      <c r="A10" s="613" t="s">
        <v>20</v>
      </c>
      <c r="B10" s="50"/>
      <c r="C10" s="839">
        <v>-152.1</v>
      </c>
      <c r="D10" s="838">
        <v>-119.9</v>
      </c>
      <c r="E10" s="837">
        <v>-32.199999999999989</v>
      </c>
      <c r="F10" s="916">
        <v>0.26855713094245193</v>
      </c>
      <c r="G10" s="839">
        <v>-152.1</v>
      </c>
      <c r="H10" s="838">
        <v>-119.9</v>
      </c>
      <c r="I10" s="837">
        <v>-32.199999999999989</v>
      </c>
      <c r="J10" s="836">
        <v>0.26855713094245193</v>
      </c>
    </row>
    <row r="11" spans="1:10" ht="14.85" customHeight="1">
      <c r="A11" s="613" t="s">
        <v>961</v>
      </c>
      <c r="B11" s="50"/>
      <c r="C11" s="839">
        <v>-79.8</v>
      </c>
      <c r="D11" s="838">
        <v>-64.8</v>
      </c>
      <c r="E11" s="837">
        <v>-15</v>
      </c>
      <c r="F11" s="916">
        <v>0.23148148148148148</v>
      </c>
      <c r="G11" s="839">
        <v>-79.8</v>
      </c>
      <c r="H11" s="838">
        <v>-64.8</v>
      </c>
      <c r="I11" s="837">
        <v>-15</v>
      </c>
      <c r="J11" s="836">
        <v>0.23148148148148148</v>
      </c>
    </row>
    <row r="12" spans="1:10" ht="14.85" customHeight="1">
      <c r="A12" s="1064" t="s">
        <v>1073</v>
      </c>
      <c r="B12" s="50"/>
      <c r="C12" s="839">
        <v>-30.8</v>
      </c>
      <c r="D12" s="838">
        <v>-21.1</v>
      </c>
      <c r="E12" s="837">
        <v>-9.6999999999999993</v>
      </c>
      <c r="F12" s="916">
        <v>0.45971563981042646</v>
      </c>
      <c r="G12" s="839">
        <v>-30.8</v>
      </c>
      <c r="H12" s="838">
        <v>-21.1</v>
      </c>
      <c r="I12" s="837">
        <v>-9.6999999999999993</v>
      </c>
      <c r="J12" s="836">
        <v>0.45971563981042646</v>
      </c>
    </row>
    <row r="13" spans="1:10" ht="14.85" customHeight="1">
      <c r="A13" s="624" t="s">
        <v>21</v>
      </c>
      <c r="B13" s="277"/>
      <c r="C13" s="835">
        <v>-41.4</v>
      </c>
      <c r="D13" s="834">
        <v>-34</v>
      </c>
      <c r="E13" s="833">
        <v>-7.3999999999999986</v>
      </c>
      <c r="F13" s="917">
        <v>0.21764705882352936</v>
      </c>
      <c r="G13" s="835">
        <v>-41.4</v>
      </c>
      <c r="H13" s="834">
        <v>-34</v>
      </c>
      <c r="I13" s="833">
        <v>-7.3999999999999986</v>
      </c>
      <c r="J13" s="832">
        <v>0.21764705882352936</v>
      </c>
    </row>
    <row r="14" spans="1:10" ht="14.85" customHeight="1">
      <c r="A14" s="614" t="s">
        <v>22</v>
      </c>
      <c r="B14" s="611"/>
      <c r="C14" s="831">
        <v>289.70000000000005</v>
      </c>
      <c r="D14" s="830">
        <v>253.5</v>
      </c>
      <c r="E14" s="829">
        <v>36.200000000000045</v>
      </c>
      <c r="F14" s="918">
        <v>0.1428007889546353</v>
      </c>
      <c r="G14" s="831">
        <v>294.2</v>
      </c>
      <c r="H14" s="830">
        <v>239.9</v>
      </c>
      <c r="I14" s="829">
        <v>54.299999999999983</v>
      </c>
      <c r="J14" s="828">
        <v>0.22634431012922043</v>
      </c>
    </row>
    <row r="15" spans="1:10" ht="14.85" customHeight="1">
      <c r="A15" s="613" t="s">
        <v>23</v>
      </c>
      <c r="B15" s="53"/>
      <c r="C15" s="839">
        <v>-85.4</v>
      </c>
      <c r="D15" s="838">
        <v>-73.400000000000006</v>
      </c>
      <c r="E15" s="837">
        <v>-12</v>
      </c>
      <c r="F15" s="916">
        <v>0.16348773841961853</v>
      </c>
      <c r="G15" s="839">
        <v>-85.4</v>
      </c>
      <c r="H15" s="838">
        <v>-73.400000000000006</v>
      </c>
      <c r="I15" s="837">
        <v>-12</v>
      </c>
      <c r="J15" s="836">
        <v>0.16348773841961853</v>
      </c>
    </row>
    <row r="16" spans="1:10" ht="24.6" customHeight="1">
      <c r="A16" s="617" t="s">
        <v>24</v>
      </c>
      <c r="B16" s="277"/>
      <c r="C16" s="835">
        <v>-0.9</v>
      </c>
      <c r="D16" s="834">
        <v>-1.7</v>
      </c>
      <c r="E16" s="833">
        <v>0.79999999999999993</v>
      </c>
      <c r="F16" s="917">
        <v>-0.47058823529411764</v>
      </c>
      <c r="G16" s="835">
        <v>-0.9</v>
      </c>
      <c r="H16" s="834">
        <v>-1.7</v>
      </c>
      <c r="I16" s="833">
        <v>0.79999999999999993</v>
      </c>
      <c r="J16" s="832">
        <v>-0.47058823529411764</v>
      </c>
    </row>
    <row r="17" spans="1:10" ht="14.85" customHeight="1">
      <c r="A17" s="615" t="s">
        <v>25</v>
      </c>
      <c r="B17" s="611"/>
      <c r="C17" s="831">
        <v>203.39999999999998</v>
      </c>
      <c r="D17" s="830">
        <v>178.4</v>
      </c>
      <c r="E17" s="829">
        <v>24.999999999999972</v>
      </c>
      <c r="F17" s="918">
        <v>0.14013452914798191</v>
      </c>
      <c r="G17" s="831">
        <v>207.9</v>
      </c>
      <c r="H17" s="830">
        <v>164.79999999999998</v>
      </c>
      <c r="I17" s="829">
        <v>43.100000000000023</v>
      </c>
      <c r="J17" s="828">
        <v>0.26152912621359242</v>
      </c>
    </row>
    <row r="18" spans="1:10" ht="14.85" customHeight="1">
      <c r="A18" s="616" t="s">
        <v>26</v>
      </c>
      <c r="B18" s="50"/>
      <c r="C18" s="839">
        <v>-16.899999999999999</v>
      </c>
      <c r="D18" s="838">
        <v>-11.1</v>
      </c>
      <c r="E18" s="837">
        <v>-5.7999999999999989</v>
      </c>
      <c r="F18" s="916">
        <v>0.5225225225225224</v>
      </c>
      <c r="G18" s="839">
        <v>-16.899999999999999</v>
      </c>
      <c r="H18" s="838">
        <v>9.1</v>
      </c>
      <c r="I18" s="837">
        <v>-26</v>
      </c>
      <c r="J18" s="836" t="s">
        <v>30</v>
      </c>
    </row>
    <row r="19" spans="1:10" ht="14.85" customHeight="1">
      <c r="A19" s="617" t="s">
        <v>27</v>
      </c>
      <c r="B19" s="152"/>
      <c r="C19" s="835">
        <v>-21.9</v>
      </c>
      <c r="D19" s="834">
        <v>-17.099999999999998</v>
      </c>
      <c r="E19" s="833">
        <v>-4.8000000000000007</v>
      </c>
      <c r="F19" s="917">
        <v>0.28070175438596501</v>
      </c>
      <c r="G19" s="835">
        <v>-22.6</v>
      </c>
      <c r="H19" s="834">
        <v>-18.100000000000001</v>
      </c>
      <c r="I19" s="833">
        <v>-4.5</v>
      </c>
      <c r="J19" s="832">
        <v>0.24861878453038672</v>
      </c>
    </row>
    <row r="20" spans="1:10" ht="14.85" customHeight="1">
      <c r="A20" s="615" t="s">
        <v>28</v>
      </c>
      <c r="B20" s="611"/>
      <c r="C20" s="831">
        <v>164.6</v>
      </c>
      <c r="D20" s="830">
        <v>150.1</v>
      </c>
      <c r="E20" s="829">
        <v>14.5</v>
      </c>
      <c r="F20" s="918">
        <v>9.6602265156562298E-2</v>
      </c>
      <c r="G20" s="831">
        <v>168.4</v>
      </c>
      <c r="H20" s="830">
        <v>155.79999999999998</v>
      </c>
      <c r="I20" s="829">
        <v>12.600000000000023</v>
      </c>
      <c r="J20" s="828">
        <v>8.0872913992297971E-2</v>
      </c>
    </row>
    <row r="21" spans="1:10" ht="14.85" customHeight="1">
      <c r="A21" s="919" t="s">
        <v>29</v>
      </c>
      <c r="B21" s="920"/>
      <c r="C21" s="921" t="s">
        <v>30</v>
      </c>
      <c r="D21" s="922" t="s">
        <v>30</v>
      </c>
      <c r="E21" s="923" t="s">
        <v>30</v>
      </c>
      <c r="F21" s="924" t="s">
        <v>30</v>
      </c>
      <c r="G21" s="921">
        <v>2.33</v>
      </c>
      <c r="H21" s="922">
        <v>2.15</v>
      </c>
      <c r="I21" s="923">
        <v>0.18000000000000016</v>
      </c>
      <c r="J21" s="925">
        <v>8.3720930232558222E-2</v>
      </c>
    </row>
    <row r="22" spans="1:10" s="481" customFormat="1" ht="14.85" customHeight="1">
      <c r="A22" s="783"/>
      <c r="B22" s="784"/>
      <c r="C22" s="785"/>
      <c r="D22" s="785"/>
      <c r="E22" s="785"/>
      <c r="F22" s="785"/>
      <c r="G22" s="786"/>
      <c r="H22" s="787"/>
    </row>
    <row r="23" spans="1:10" ht="14.85" customHeight="1">
      <c r="A23" s="24"/>
      <c r="B23" s="31"/>
      <c r="C23" s="24"/>
      <c r="D23" s="24"/>
      <c r="E23" s="24"/>
      <c r="F23" s="24"/>
      <c r="G23" s="103"/>
      <c r="H23" s="16"/>
    </row>
    <row r="24" spans="1:10" ht="14.85" customHeight="1">
      <c r="A24" s="263" t="s">
        <v>31</v>
      </c>
      <c r="B24" s="150"/>
      <c r="C24" s="150"/>
      <c r="D24" s="150"/>
      <c r="E24" s="150"/>
      <c r="F24" s="150"/>
    </row>
    <row r="25" spans="1:10" ht="26.4">
      <c r="A25" s="820"/>
      <c r="B25" s="1103"/>
      <c r="C25" s="815" t="s">
        <v>1165</v>
      </c>
      <c r="D25" s="815" t="s">
        <v>1166</v>
      </c>
      <c r="E25" s="1104" t="s">
        <v>14</v>
      </c>
      <c r="F25" s="1104" t="s">
        <v>63</v>
      </c>
    </row>
    <row r="26" spans="1:10" ht="14.85" customHeight="1">
      <c r="A26" s="44" t="s">
        <v>32</v>
      </c>
      <c r="B26" s="53"/>
      <c r="C26" s="46">
        <v>571.6</v>
      </c>
      <c r="D26" s="47">
        <v>933.7</v>
      </c>
      <c r="E26" s="54">
        <v>-362.1</v>
      </c>
      <c r="F26" s="55">
        <v>-0.38781193102709649</v>
      </c>
    </row>
    <row r="27" spans="1:10" ht="14.85" customHeight="1">
      <c r="A27" s="48" t="s">
        <v>33</v>
      </c>
      <c r="B27" s="50"/>
      <c r="C27" s="851">
        <v>354.4</v>
      </c>
      <c r="D27" s="1050">
        <v>295.5</v>
      </c>
      <c r="E27" s="1032">
        <v>58.899999999999977</v>
      </c>
      <c r="F27" s="1033">
        <v>0.19932318104906929</v>
      </c>
    </row>
    <row r="28" spans="1:10" ht="14.85" customHeight="1">
      <c r="A28" s="48" t="s">
        <v>34</v>
      </c>
      <c r="B28" s="50"/>
      <c r="C28" s="49">
        <v>200.9</v>
      </c>
      <c r="D28" s="47">
        <v>163.4</v>
      </c>
      <c r="E28" s="56">
        <v>37.5</v>
      </c>
      <c r="F28" s="57">
        <v>0.22949816401468787</v>
      </c>
    </row>
    <row r="29" spans="1:10" ht="14.85" customHeight="1">
      <c r="A29" s="48" t="s">
        <v>35</v>
      </c>
      <c r="B29" s="50"/>
      <c r="C29" s="49">
        <v>63.8</v>
      </c>
      <c r="D29" s="47">
        <v>61.1</v>
      </c>
      <c r="E29" s="56">
        <v>2.6999999999999957</v>
      </c>
      <c r="F29" s="57">
        <v>4.4189852700490931E-2</v>
      </c>
    </row>
    <row r="30" spans="1:10" ht="14.85" customHeight="1">
      <c r="A30" s="265" t="s">
        <v>36</v>
      </c>
      <c r="B30" s="266"/>
      <c r="C30" s="49">
        <v>-98.399999999999991</v>
      </c>
      <c r="D30" s="47">
        <v>-83.4</v>
      </c>
      <c r="E30" s="56">
        <v>-14.999999999999986</v>
      </c>
      <c r="F30" s="57">
        <v>0.17985611510791349</v>
      </c>
    </row>
    <row r="31" spans="1:10" ht="14.85" customHeight="1">
      <c r="A31" s="926" t="s">
        <v>18</v>
      </c>
      <c r="B31" s="267"/>
      <c r="C31" s="268">
        <v>1092.3</v>
      </c>
      <c r="D31" s="269">
        <v>1370.3999999999999</v>
      </c>
      <c r="E31" s="625">
        <v>-278.09999999999991</v>
      </c>
      <c r="F31" s="623">
        <v>-0.20293345008756564</v>
      </c>
    </row>
    <row r="32" spans="1:10" ht="14.85" customHeight="1">
      <c r="A32" s="28"/>
    </row>
    <row r="34" spans="1:8" ht="14.85" customHeight="1">
      <c r="A34" s="263" t="s">
        <v>37</v>
      </c>
      <c r="B34" s="150"/>
      <c r="C34" s="150"/>
      <c r="D34" s="150"/>
      <c r="E34" s="150"/>
      <c r="F34" s="150"/>
    </row>
    <row r="35" spans="1:8" ht="26.4">
      <c r="A35" s="820"/>
      <c r="B35" s="1103"/>
      <c r="C35" s="815" t="s">
        <v>1165</v>
      </c>
      <c r="D35" s="815" t="s">
        <v>1166</v>
      </c>
      <c r="E35" s="1104" t="s">
        <v>14</v>
      </c>
      <c r="F35" s="1104" t="s">
        <v>15</v>
      </c>
      <c r="G35" s="104"/>
      <c r="H35" s="392"/>
    </row>
    <row r="36" spans="1:8" ht="14.85" customHeight="1">
      <c r="A36" s="44" t="s">
        <v>34</v>
      </c>
      <c r="B36" s="53"/>
      <c r="C36" s="46">
        <v>134.5</v>
      </c>
      <c r="D36" s="47">
        <v>109.1</v>
      </c>
      <c r="E36" s="54">
        <v>25.4</v>
      </c>
      <c r="F36" s="55">
        <v>0.23300000000000001</v>
      </c>
      <c r="G36" s="188"/>
      <c r="H36" s="392"/>
    </row>
    <row r="37" spans="1:8" ht="14.85" customHeight="1">
      <c r="A37" s="44" t="s">
        <v>33</v>
      </c>
      <c r="B37" s="53"/>
      <c r="C37" s="46">
        <v>115.7</v>
      </c>
      <c r="D37" s="47">
        <v>88.7</v>
      </c>
      <c r="E37" s="54">
        <v>27</v>
      </c>
      <c r="F37" s="55">
        <v>0.30399999999999999</v>
      </c>
      <c r="G37" s="189"/>
      <c r="H37" s="392"/>
    </row>
    <row r="38" spans="1:8" ht="14.85" customHeight="1">
      <c r="A38" s="48" t="s">
        <v>35</v>
      </c>
      <c r="B38" s="50"/>
      <c r="C38" s="46">
        <v>25.2</v>
      </c>
      <c r="D38" s="47">
        <v>32.200000000000003</v>
      </c>
      <c r="E38" s="54">
        <v>-7</v>
      </c>
      <c r="F38" s="55">
        <v>-0.217</v>
      </c>
      <c r="G38" s="188"/>
      <c r="H38" s="392"/>
    </row>
    <row r="39" spans="1:8" ht="14.85" customHeight="1">
      <c r="A39" s="48" t="s">
        <v>32</v>
      </c>
      <c r="B39" s="50"/>
      <c r="C39" s="46">
        <v>11.8</v>
      </c>
      <c r="D39" s="47">
        <v>21.7</v>
      </c>
      <c r="E39" s="54">
        <v>-9.9</v>
      </c>
      <c r="F39" s="55">
        <v>-0.45600000000000002</v>
      </c>
      <c r="G39" s="188"/>
      <c r="H39" s="392"/>
    </row>
    <row r="40" spans="1:8" ht="14.85" customHeight="1">
      <c r="A40" s="273" t="s">
        <v>36</v>
      </c>
      <c r="B40" s="152"/>
      <c r="C40" s="46">
        <v>2.6</v>
      </c>
      <c r="D40" s="47">
        <v>1.9</v>
      </c>
      <c r="E40" s="54">
        <v>0.7</v>
      </c>
      <c r="F40" s="55">
        <v>0.36799999999999999</v>
      </c>
      <c r="G40" s="189"/>
      <c r="H40" s="392"/>
    </row>
    <row r="41" spans="1:8" ht="14.85" customHeight="1">
      <c r="A41" s="270" t="s">
        <v>39</v>
      </c>
      <c r="B41" s="267"/>
      <c r="C41" s="268">
        <v>289.7</v>
      </c>
      <c r="D41" s="269">
        <v>253.5</v>
      </c>
      <c r="E41" s="625">
        <v>36.200000000000003</v>
      </c>
      <c r="F41" s="623">
        <v>0.14299999999999999</v>
      </c>
      <c r="G41" s="105"/>
      <c r="H41" s="392"/>
    </row>
    <row r="42" spans="1:8" ht="14.7" customHeight="1">
      <c r="A42" s="28"/>
      <c r="G42" s="106"/>
      <c r="H42" s="392"/>
    </row>
    <row r="43" spans="1:8" ht="14.85" customHeight="1">
      <c r="E43" s="150"/>
    </row>
    <row r="44" spans="1:8" ht="14.85" customHeight="1">
      <c r="A44" s="263" t="s">
        <v>40</v>
      </c>
      <c r="B44" s="150"/>
      <c r="C44" s="150"/>
      <c r="D44" s="150"/>
      <c r="F44" s="150"/>
    </row>
    <row r="45" spans="1:8" ht="26.4">
      <c r="A45" s="820"/>
      <c r="B45" s="1103"/>
      <c r="C45" s="815" t="s">
        <v>1165</v>
      </c>
      <c r="D45" s="815" t="s">
        <v>1166</v>
      </c>
      <c r="E45" s="1104" t="s">
        <v>14</v>
      </c>
      <c r="F45" s="1104" t="s">
        <v>15</v>
      </c>
    </row>
    <row r="46" spans="1:8" ht="14.85" customHeight="1">
      <c r="A46" s="63" t="s">
        <v>34</v>
      </c>
      <c r="B46" s="53"/>
      <c r="C46" s="46">
        <v>113.8</v>
      </c>
      <c r="D46" s="47">
        <v>94.8</v>
      </c>
      <c r="E46" s="54">
        <v>19</v>
      </c>
      <c r="F46" s="55">
        <v>0.2</v>
      </c>
    </row>
    <row r="47" spans="1:8" ht="14.85" customHeight="1">
      <c r="A47" s="44" t="s">
        <v>33</v>
      </c>
      <c r="B47" s="53"/>
      <c r="C47" s="46">
        <v>61.7</v>
      </c>
      <c r="D47" s="47">
        <v>38.299999999999997</v>
      </c>
      <c r="E47" s="54">
        <v>23.4</v>
      </c>
      <c r="F47" s="55">
        <v>0.61099999999999999</v>
      </c>
    </row>
    <row r="48" spans="1:8" ht="14.85" customHeight="1">
      <c r="A48" s="48" t="s">
        <v>35</v>
      </c>
      <c r="B48" s="50"/>
      <c r="C48" s="46">
        <v>19.399999999999999</v>
      </c>
      <c r="D48" s="47">
        <v>26.5</v>
      </c>
      <c r="E48" s="54">
        <v>-7.1</v>
      </c>
      <c r="F48" s="55">
        <v>-0.26800000000000002</v>
      </c>
    </row>
    <row r="49" spans="1:8" ht="14.85" customHeight="1">
      <c r="A49" s="48" t="s">
        <v>32</v>
      </c>
      <c r="B49" s="50"/>
      <c r="C49" s="46">
        <v>10.5</v>
      </c>
      <c r="D49" s="47">
        <v>20.100000000000001</v>
      </c>
      <c r="E49" s="54">
        <v>-9.6</v>
      </c>
      <c r="F49" s="55">
        <v>-0.47799999999999998</v>
      </c>
    </row>
    <row r="50" spans="1:8" ht="14.85" customHeight="1">
      <c r="A50" s="65" t="s">
        <v>36</v>
      </c>
      <c r="B50" s="152"/>
      <c r="C50" s="46">
        <v>-2</v>
      </c>
      <c r="D50" s="47">
        <v>-1.2</v>
      </c>
      <c r="E50" s="54">
        <v>-0.8</v>
      </c>
      <c r="F50" s="55">
        <v>0.66700000000000004</v>
      </c>
      <c r="H50" s="187"/>
    </row>
    <row r="51" spans="1:8" ht="14.85" customHeight="1">
      <c r="A51" s="270" t="s">
        <v>41</v>
      </c>
      <c r="B51" s="267"/>
      <c r="C51" s="268">
        <v>203.4</v>
      </c>
      <c r="D51" s="269">
        <v>178.4</v>
      </c>
      <c r="E51" s="625">
        <v>25</v>
      </c>
      <c r="F51" s="623">
        <v>0.14000000000000001</v>
      </c>
      <c r="G51" s="105"/>
      <c r="H51" s="392"/>
    </row>
    <row r="52" spans="1:8" ht="14.85" customHeight="1">
      <c r="A52" s="28"/>
    </row>
    <row r="53" spans="1:8" ht="14.85" customHeight="1">
      <c r="A53" s="28"/>
    </row>
    <row r="54" spans="1:8" ht="14.85" customHeight="1">
      <c r="A54" s="263" t="s">
        <v>42</v>
      </c>
      <c r="B54" s="150"/>
      <c r="C54" s="150"/>
      <c r="D54" s="150"/>
      <c r="E54" s="150"/>
      <c r="F54" s="150"/>
    </row>
    <row r="55" spans="1:8" ht="26.4">
      <c r="A55" s="820"/>
      <c r="B55" s="1103"/>
      <c r="C55" s="815" t="s">
        <v>1165</v>
      </c>
      <c r="D55" s="815" t="s">
        <v>1166</v>
      </c>
      <c r="E55" s="1104" t="s">
        <v>14</v>
      </c>
      <c r="F55" s="1104" t="s">
        <v>63</v>
      </c>
    </row>
    <row r="56" spans="1:8" ht="14.85" customHeight="1">
      <c r="A56" s="63" t="s">
        <v>34</v>
      </c>
      <c r="B56" s="53"/>
      <c r="C56" s="46">
        <v>269.60000000000002</v>
      </c>
      <c r="D56" s="838">
        <v>234.00000000000003</v>
      </c>
      <c r="E56" s="847">
        <v>35.599999999999994</v>
      </c>
      <c r="F56" s="55">
        <v>0.1521367521367521</v>
      </c>
    </row>
    <row r="57" spans="1:8" ht="14.85" customHeight="1">
      <c r="A57" s="844" t="s">
        <v>1100</v>
      </c>
      <c r="B57" s="50"/>
      <c r="C57" s="49">
        <v>211.3</v>
      </c>
      <c r="D57" s="838">
        <v>130.1</v>
      </c>
      <c r="E57" s="837">
        <v>81.200000000000017</v>
      </c>
      <c r="F57" s="57">
        <v>0.6241352805534206</v>
      </c>
    </row>
    <row r="58" spans="1:8" ht="14.85" customHeight="1">
      <c r="A58" s="844" t="s">
        <v>1101</v>
      </c>
      <c r="B58" s="50"/>
      <c r="C58" s="49">
        <v>25.6</v>
      </c>
      <c r="D58" s="838">
        <v>26.8</v>
      </c>
      <c r="E58" s="837">
        <v>-1.1999999999999993</v>
      </c>
      <c r="F58" s="57">
        <v>-4.4776119402985044E-2</v>
      </c>
    </row>
    <row r="59" spans="1:8" ht="14.85" customHeight="1">
      <c r="A59" s="844" t="s">
        <v>1102</v>
      </c>
      <c r="B59" s="50"/>
      <c r="C59" s="49">
        <v>12.4</v>
      </c>
      <c r="D59" s="838">
        <v>23.8</v>
      </c>
      <c r="E59" s="837">
        <v>-11.4</v>
      </c>
      <c r="F59" s="57">
        <v>-0.47899159663865548</v>
      </c>
    </row>
    <row r="60" spans="1:8" ht="14.85" customHeight="1">
      <c r="A60" s="844" t="s">
        <v>1103</v>
      </c>
      <c r="B60" s="50"/>
      <c r="C60" s="49">
        <v>12.3</v>
      </c>
      <c r="D60" s="838">
        <v>20.5</v>
      </c>
      <c r="E60" s="837">
        <v>-8.1999999999999993</v>
      </c>
      <c r="F60" s="57">
        <v>-0.39999999999999997</v>
      </c>
    </row>
    <row r="61" spans="1:8" ht="14.85" customHeight="1">
      <c r="A61" s="844" t="s">
        <v>1104</v>
      </c>
      <c r="B61" s="50"/>
      <c r="C61" s="49">
        <v>7.6</v>
      </c>
      <c r="D61" s="838">
        <v>32.5</v>
      </c>
      <c r="E61" s="837">
        <v>-24.9</v>
      </c>
      <c r="F61" s="57">
        <v>-0.76615384615384607</v>
      </c>
    </row>
    <row r="62" spans="1:8" ht="14.85" customHeight="1">
      <c r="A62" s="844" t="s">
        <v>962</v>
      </c>
      <c r="B62" s="50"/>
      <c r="C62" s="49">
        <v>0.4</v>
      </c>
      <c r="D62" s="838">
        <v>0.30000000000000004</v>
      </c>
      <c r="E62" s="837">
        <v>9.9999999999999978E-2</v>
      </c>
      <c r="F62" s="57">
        <v>0.3333333333333332</v>
      </c>
    </row>
    <row r="63" spans="1:8" ht="14.85" customHeight="1">
      <c r="A63" s="63" t="s">
        <v>33</v>
      </c>
      <c r="B63" s="53"/>
      <c r="C63" s="49">
        <v>135.80000000000001</v>
      </c>
      <c r="D63" s="838">
        <v>161.89999999999998</v>
      </c>
      <c r="E63" s="837">
        <v>-26.099999999999966</v>
      </c>
      <c r="F63" s="57">
        <v>-0.16121062384187751</v>
      </c>
    </row>
    <row r="64" spans="1:8" ht="14.85" customHeight="1">
      <c r="A64" s="844" t="s">
        <v>46</v>
      </c>
      <c r="B64" s="53"/>
      <c r="C64" s="49">
        <v>127.3</v>
      </c>
      <c r="D64" s="838">
        <v>151.6</v>
      </c>
      <c r="E64" s="837">
        <v>-24.299999999999997</v>
      </c>
      <c r="F64" s="57">
        <v>-0.16029023746701845</v>
      </c>
    </row>
    <row r="65" spans="1:8" ht="13.2">
      <c r="A65" s="927" t="s">
        <v>47</v>
      </c>
      <c r="B65" s="53"/>
      <c r="C65" s="49">
        <v>78.7</v>
      </c>
      <c r="D65" s="838">
        <v>90</v>
      </c>
      <c r="E65" s="837">
        <v>-11.3</v>
      </c>
      <c r="F65" s="57">
        <v>-0.12555555555555553</v>
      </c>
      <c r="G65" s="483"/>
    </row>
    <row r="66" spans="1:8" ht="15.45" customHeight="1">
      <c r="A66" s="927" t="s">
        <v>48</v>
      </c>
      <c r="B66" s="53"/>
      <c r="C66" s="49">
        <v>13.7</v>
      </c>
      <c r="D66" s="838">
        <v>21.8</v>
      </c>
      <c r="E66" s="837">
        <v>-8.1000000000000014</v>
      </c>
      <c r="F66" s="57">
        <v>-0.37155963302752298</v>
      </c>
      <c r="G66" s="483"/>
    </row>
    <row r="67" spans="1:8" ht="14.85" customHeight="1">
      <c r="A67" s="927" t="s">
        <v>49</v>
      </c>
      <c r="B67" s="50"/>
      <c r="C67" s="49">
        <v>34.9</v>
      </c>
      <c r="D67" s="838">
        <v>39.799999999999997</v>
      </c>
      <c r="E67" s="837">
        <v>-4.8999999999999986</v>
      </c>
      <c r="F67" s="57">
        <v>-0.12311557788944721</v>
      </c>
    </row>
    <row r="68" spans="1:8" ht="14.85" customHeight="1">
      <c r="A68" s="844" t="s">
        <v>50</v>
      </c>
      <c r="B68" s="50"/>
      <c r="C68" s="49">
        <v>6.1</v>
      </c>
      <c r="D68" s="838">
        <v>5.8</v>
      </c>
      <c r="E68" s="837">
        <v>0.29999999999999982</v>
      </c>
      <c r="F68" s="57">
        <v>5.1724137931034454E-2</v>
      </c>
    </row>
    <row r="69" spans="1:8" ht="14.85" customHeight="1">
      <c r="A69" s="927" t="s">
        <v>51</v>
      </c>
      <c r="B69" s="50"/>
      <c r="C69" s="49">
        <v>3.1</v>
      </c>
      <c r="D69" s="838">
        <v>3.6</v>
      </c>
      <c r="E69" s="837">
        <v>-0.5</v>
      </c>
      <c r="F69" s="57">
        <v>-0.1388888888888889</v>
      </c>
    </row>
    <row r="70" spans="1:8" ht="14.85" customHeight="1">
      <c r="A70" s="927" t="s">
        <v>52</v>
      </c>
      <c r="B70" s="50"/>
      <c r="C70" s="49">
        <v>3.1</v>
      </c>
      <c r="D70" s="838">
        <v>2.2000000000000002</v>
      </c>
      <c r="E70" s="837">
        <v>0.89999999999999991</v>
      </c>
      <c r="F70" s="57">
        <v>0.40909090909090901</v>
      </c>
    </row>
    <row r="71" spans="1:8" ht="14.25" customHeight="1">
      <c r="A71" s="64" t="s">
        <v>45</v>
      </c>
      <c r="B71" s="50"/>
      <c r="C71" s="49">
        <v>2.2999999999999998</v>
      </c>
      <c r="D71" s="838">
        <v>4.5</v>
      </c>
      <c r="E71" s="837">
        <v>-2.2000000000000002</v>
      </c>
      <c r="F71" s="57">
        <v>-0.48888888888888893</v>
      </c>
    </row>
    <row r="72" spans="1:8" ht="14.85" customHeight="1">
      <c r="A72" s="63" t="s">
        <v>32</v>
      </c>
      <c r="B72" s="53"/>
      <c r="C72" s="49">
        <v>7.8</v>
      </c>
      <c r="D72" s="838">
        <v>2.1</v>
      </c>
      <c r="E72" s="837">
        <v>5.6999999999999993</v>
      </c>
      <c r="F72" s="57">
        <v>2.714285714285714</v>
      </c>
    </row>
    <row r="73" spans="1:8" ht="14.85" customHeight="1">
      <c r="A73" s="63" t="s">
        <v>35</v>
      </c>
      <c r="B73" s="53"/>
      <c r="C73" s="49">
        <v>0.5</v>
      </c>
      <c r="D73" s="838">
        <v>1.3</v>
      </c>
      <c r="E73" s="837">
        <v>-0.8</v>
      </c>
      <c r="F73" s="57">
        <v>-0.61538461538461542</v>
      </c>
    </row>
    <row r="74" spans="1:8" ht="14.85" customHeight="1">
      <c r="A74" s="276" t="s">
        <v>36</v>
      </c>
      <c r="B74" s="277"/>
      <c r="C74" s="49">
        <v>8.6</v>
      </c>
      <c r="D74" s="838">
        <v>3.3</v>
      </c>
      <c r="E74" s="837">
        <v>5.3</v>
      </c>
      <c r="F74" s="57">
        <v>1.6060606060606062</v>
      </c>
    </row>
    <row r="75" spans="1:8" ht="14.85" customHeight="1">
      <c r="A75" s="270" t="s">
        <v>53</v>
      </c>
      <c r="B75" s="267"/>
      <c r="C75" s="626">
        <v>422.30000000000007</v>
      </c>
      <c r="D75" s="627">
        <v>402.6</v>
      </c>
      <c r="E75" s="848">
        <v>19.700000000000045</v>
      </c>
      <c r="F75" s="623">
        <v>4.8931942374565433E-2</v>
      </c>
      <c r="G75" s="105"/>
      <c r="H75" s="392"/>
    </row>
    <row r="76" spans="1:8" ht="32.4" customHeight="1">
      <c r="A76" s="63" t="s">
        <v>963</v>
      </c>
      <c r="B76" s="275"/>
      <c r="C76" s="49">
        <v>-32.299999999999997</v>
      </c>
      <c r="D76" s="838">
        <v>-41.900000000000006</v>
      </c>
      <c r="E76" s="837">
        <v>9.6000000000000085</v>
      </c>
      <c r="F76" s="57">
        <v>-0.22911694510739875</v>
      </c>
      <c r="G76" s="105"/>
      <c r="H76" s="392"/>
    </row>
    <row r="77" spans="1:8" ht="14.85" customHeight="1">
      <c r="A77" s="180" t="s">
        <v>54</v>
      </c>
      <c r="B77" s="53"/>
      <c r="C77" s="49">
        <v>-3.4</v>
      </c>
      <c r="D77" s="838">
        <v>-18.600000000000001</v>
      </c>
      <c r="E77" s="837">
        <v>15.200000000000001</v>
      </c>
      <c r="F77" s="57">
        <v>-0.81720430107526876</v>
      </c>
    </row>
    <row r="78" spans="1:8" ht="14.85" customHeight="1">
      <c r="A78" s="648" t="s">
        <v>1003</v>
      </c>
      <c r="B78" s="277"/>
      <c r="C78" s="839">
        <v>-28.9</v>
      </c>
      <c r="D78" s="838">
        <v>-23.3</v>
      </c>
      <c r="E78" s="837">
        <v>-5.5999999999999979</v>
      </c>
      <c r="F78" s="836">
        <v>0.24034334763948487</v>
      </c>
    </row>
    <row r="79" spans="1:8" ht="26.4">
      <c r="A79" s="270" t="s">
        <v>964</v>
      </c>
      <c r="B79" s="267"/>
      <c r="C79" s="626">
        <v>390.00000000000006</v>
      </c>
      <c r="D79" s="627">
        <v>360.80000000000007</v>
      </c>
      <c r="E79" s="625">
        <v>29.199999999999989</v>
      </c>
      <c r="F79" s="623">
        <v>8.0931263858093086E-2</v>
      </c>
      <c r="G79" s="392"/>
    </row>
    <row r="80" spans="1:8" s="11" customFormat="1" ht="14.85" customHeight="1">
      <c r="B80" s="20"/>
      <c r="C80" s="25"/>
      <c r="D80" s="25"/>
      <c r="E80" s="25"/>
      <c r="F80" s="25"/>
      <c r="G80" s="25"/>
      <c r="H80" s="14"/>
    </row>
    <row r="81" spans="1:8" s="11" customFormat="1" ht="14.85" customHeight="1">
      <c r="A81" s="28"/>
      <c r="B81" s="20"/>
      <c r="C81" s="25"/>
      <c r="D81" s="25"/>
      <c r="E81" s="25"/>
      <c r="F81" s="25"/>
      <c r="G81" s="25"/>
      <c r="H81" s="14"/>
    </row>
    <row r="82" spans="1:8" s="11" customFormat="1" ht="14.85" customHeight="1">
      <c r="A82" s="263" t="s">
        <v>55</v>
      </c>
      <c r="B82" s="484"/>
      <c r="C82" s="484"/>
      <c r="D82" s="484"/>
      <c r="E82" s="484"/>
      <c r="F82" s="484"/>
      <c r="G82" s="25"/>
      <c r="H82" s="14"/>
    </row>
    <row r="83" spans="1:8" s="11" customFormat="1" ht="26.25" customHeight="1">
      <c r="A83" s="1100"/>
      <c r="B83" s="1107"/>
      <c r="C83" s="1092" t="s">
        <v>1165</v>
      </c>
      <c r="D83" s="1092" t="s">
        <v>1166</v>
      </c>
      <c r="E83" s="1108" t="s">
        <v>1167</v>
      </c>
      <c r="F83" s="1108" t="s">
        <v>1168</v>
      </c>
      <c r="G83" s="25"/>
      <c r="H83" s="14"/>
    </row>
    <row r="84" spans="1:8" s="11" customFormat="1" ht="14.85" customHeight="1">
      <c r="A84" s="44" t="s">
        <v>56</v>
      </c>
      <c r="B84" s="53"/>
      <c r="C84" s="46">
        <v>370.96000000000009</v>
      </c>
      <c r="D84" s="47">
        <v>264.10720003000006</v>
      </c>
      <c r="E84" s="74">
        <v>0.8784276580629885</v>
      </c>
      <c r="F84" s="55">
        <v>0.6560039742424244</v>
      </c>
      <c r="G84" s="25"/>
      <c r="H84" s="14"/>
    </row>
    <row r="85" spans="1:8" s="11" customFormat="1" ht="14.85" customHeight="1">
      <c r="A85" s="65" t="s">
        <v>57</v>
      </c>
      <c r="B85" s="152"/>
      <c r="C85" s="49">
        <v>51.339999999999996</v>
      </c>
      <c r="D85" s="47">
        <v>138.49279996999999</v>
      </c>
      <c r="E85" s="622">
        <v>0.12157234193701158</v>
      </c>
      <c r="F85" s="57">
        <v>0.34399602575757571</v>
      </c>
      <c r="G85" s="25"/>
      <c r="H85" s="14"/>
    </row>
    <row r="86" spans="1:8" s="11" customFormat="1" ht="14.85" customHeight="1">
      <c r="A86" s="270" t="s">
        <v>1004</v>
      </c>
      <c r="B86" s="267"/>
      <c r="C86" s="626">
        <v>422.30000000000007</v>
      </c>
      <c r="D86" s="627">
        <v>402.6</v>
      </c>
      <c r="E86" s="629">
        <v>1</v>
      </c>
      <c r="F86" s="623">
        <v>1</v>
      </c>
      <c r="G86" s="25"/>
      <c r="H86" s="14"/>
    </row>
    <row r="87" spans="1:8" s="11" customFormat="1" ht="14.85" customHeight="1">
      <c r="A87" s="28" t="s">
        <v>996</v>
      </c>
      <c r="B87" s="870"/>
      <c r="C87" s="871"/>
      <c r="D87" s="638"/>
      <c r="E87" s="872"/>
      <c r="F87" s="640"/>
      <c r="G87" s="25"/>
      <c r="H87" s="14"/>
    </row>
    <row r="88" spans="1:8" s="11" customFormat="1" ht="14.85" customHeight="1">
      <c r="A88" s="1146" t="s">
        <v>58</v>
      </c>
      <c r="B88" s="1147"/>
      <c r="C88" s="1147"/>
      <c r="D88" s="1147"/>
      <c r="E88" s="1147"/>
      <c r="F88" s="1147"/>
      <c r="G88" s="25"/>
      <c r="H88" s="14"/>
    </row>
    <row r="89" spans="1:8" s="11" customFormat="1" ht="14.85" customHeight="1">
      <c r="A89" s="28"/>
      <c r="B89" s="20"/>
      <c r="C89" s="25"/>
      <c r="D89" s="25"/>
      <c r="E89" s="25"/>
      <c r="F89" s="25"/>
      <c r="G89" s="25"/>
      <c r="H89" s="14"/>
    </row>
    <row r="91" spans="1:8" ht="14.85" customHeight="1">
      <c r="A91" s="263" t="s">
        <v>59</v>
      </c>
      <c r="B91" s="150"/>
      <c r="C91" s="150"/>
      <c r="D91" s="150"/>
      <c r="E91" s="150"/>
      <c r="F91" s="150"/>
    </row>
    <row r="92" spans="1:8" ht="30" customHeight="1">
      <c r="A92" s="1100"/>
      <c r="B92" s="1107"/>
      <c r="C92" s="1100" t="s">
        <v>712</v>
      </c>
      <c r="D92" s="1100" t="s">
        <v>61</v>
      </c>
      <c r="E92" s="1108" t="s">
        <v>62</v>
      </c>
      <c r="F92" s="1108" t="s">
        <v>63</v>
      </c>
    </row>
    <row r="93" spans="1:8" ht="14.85" customHeight="1">
      <c r="A93" s="63" t="s">
        <v>64</v>
      </c>
      <c r="B93" s="53"/>
      <c r="C93" s="46">
        <v>4504.7</v>
      </c>
      <c r="D93" s="47">
        <v>4216.8999999999996</v>
      </c>
      <c r="E93" s="54">
        <v>287.80000000000018</v>
      </c>
      <c r="F93" s="55">
        <v>6.8249187791979943E-2</v>
      </c>
    </row>
    <row r="94" spans="1:8" ht="14.85" customHeight="1">
      <c r="A94" s="63" t="s">
        <v>65</v>
      </c>
      <c r="B94" s="53"/>
      <c r="C94" s="49">
        <v>113.7</v>
      </c>
      <c r="D94" s="47">
        <v>175.2</v>
      </c>
      <c r="E94" s="56">
        <v>-61.499999999999986</v>
      </c>
      <c r="F94" s="57">
        <v>-0.35102739726027393</v>
      </c>
    </row>
    <row r="95" spans="1:8" ht="14.85" customHeight="1">
      <c r="A95" s="63" t="s">
        <v>66</v>
      </c>
      <c r="B95" s="53"/>
      <c r="C95" s="49">
        <v>24</v>
      </c>
      <c r="D95" s="47">
        <v>15.4</v>
      </c>
      <c r="E95" s="56">
        <v>8.6</v>
      </c>
      <c r="F95" s="57">
        <v>0.55844155844155841</v>
      </c>
    </row>
    <row r="96" spans="1:8" ht="14.85" customHeight="1">
      <c r="A96" s="63" t="s">
        <v>67</v>
      </c>
      <c r="B96" s="53"/>
      <c r="C96" s="49">
        <v>-295.2</v>
      </c>
      <c r="D96" s="47">
        <v>-300.10000000000002</v>
      </c>
      <c r="E96" s="56">
        <v>4.9000000000000341</v>
      </c>
      <c r="F96" s="57">
        <v>-1.632789070309908E-2</v>
      </c>
    </row>
    <row r="97" spans="1:16384" ht="14.85" customHeight="1">
      <c r="A97" s="63" t="s">
        <v>68</v>
      </c>
      <c r="B97" s="53"/>
      <c r="C97" s="49">
        <v>-260.10000000000002</v>
      </c>
      <c r="D97" s="47">
        <v>-241.6</v>
      </c>
      <c r="E97" s="56">
        <v>-18.500000000000028</v>
      </c>
      <c r="F97" s="57">
        <v>7.6572847682119319E-2</v>
      </c>
    </row>
    <row r="98" spans="1:16384" ht="14.85" customHeight="1">
      <c r="A98" s="63" t="s">
        <v>69</v>
      </c>
      <c r="B98" s="53"/>
      <c r="C98" s="49">
        <v>-84.7</v>
      </c>
      <c r="D98" s="47">
        <v>-87.4</v>
      </c>
      <c r="E98" s="56">
        <v>2.7000000000000028</v>
      </c>
      <c r="F98" s="57">
        <v>-3.0892448512585841E-2</v>
      </c>
    </row>
    <row r="99" spans="1:16384" ht="14.85" customHeight="1">
      <c r="A99" s="63" t="s">
        <v>70</v>
      </c>
      <c r="B99" s="53"/>
      <c r="C99" s="49">
        <v>-64.899999999999991</v>
      </c>
      <c r="D99" s="47">
        <v>-60.7</v>
      </c>
      <c r="E99" s="56">
        <v>-4.1999999999999886</v>
      </c>
      <c r="F99" s="57">
        <v>6.919275123558466E-2</v>
      </c>
    </row>
    <row r="100" spans="1:16384" ht="14.85" customHeight="1">
      <c r="A100" s="63" t="s">
        <v>71</v>
      </c>
      <c r="B100" s="53"/>
      <c r="C100" s="49">
        <v>-157</v>
      </c>
      <c r="D100" s="47">
        <v>-136.80000000000001</v>
      </c>
      <c r="E100" s="56">
        <v>-20.199999999999989</v>
      </c>
      <c r="F100" s="57">
        <v>0.14766081871345019</v>
      </c>
    </row>
    <row r="101" spans="1:16384" ht="14.85" customHeight="1">
      <c r="A101" s="270" t="s">
        <v>72</v>
      </c>
      <c r="B101" s="267"/>
      <c r="C101" s="626">
        <v>3780.5</v>
      </c>
      <c r="D101" s="627">
        <v>3580.9</v>
      </c>
      <c r="E101" s="628">
        <v>199.59999999999991</v>
      </c>
      <c r="F101" s="623">
        <v>5.574017705046215E-2</v>
      </c>
      <c r="G101" s="105"/>
      <c r="H101" s="392"/>
    </row>
    <row r="102" spans="1:16384" ht="14.85" customHeight="1">
      <c r="A102" s="270" t="s">
        <v>73</v>
      </c>
      <c r="B102" s="267"/>
      <c r="C102" s="626">
        <v>2369.5</v>
      </c>
      <c r="D102" s="627">
        <v>2263.4</v>
      </c>
      <c r="E102" s="628">
        <v>106.09999999999991</v>
      </c>
      <c r="F102" s="623">
        <v>4.6876380666254262E-2</v>
      </c>
      <c r="G102" s="630"/>
      <c r="H102" s="392"/>
    </row>
    <row r="103" spans="1:16384" s="481" customFormat="1" ht="14.85" customHeight="1">
      <c r="A103" s="270" t="s">
        <v>74</v>
      </c>
      <c r="B103" s="267"/>
      <c r="C103" s="626">
        <v>1411</v>
      </c>
      <c r="D103" s="627">
        <v>1317.5</v>
      </c>
      <c r="E103" s="628">
        <v>93.5</v>
      </c>
      <c r="F103" s="623">
        <v>7.0967741935483872E-2</v>
      </c>
      <c r="G103" s="631"/>
    </row>
    <row r="104" spans="1:16384" s="481" customFormat="1" ht="14.85" customHeight="1">
      <c r="A104" s="928" t="s">
        <v>965</v>
      </c>
      <c r="B104" s="883"/>
      <c r="C104" s="929">
        <v>0.104</v>
      </c>
      <c r="D104" s="930">
        <v>9.8000000000000004E-2</v>
      </c>
      <c r="E104" s="931" t="s">
        <v>1106</v>
      </c>
      <c r="F104" s="932" t="s">
        <v>30</v>
      </c>
      <c r="G104" s="630"/>
      <c r="H104" s="632"/>
      <c r="I104" s="633"/>
      <c r="J104" s="633"/>
      <c r="K104" s="634"/>
      <c r="L104" s="635"/>
      <c r="M104" s="636"/>
      <c r="N104" s="632"/>
      <c r="O104" s="633"/>
      <c r="P104" s="633"/>
      <c r="Q104" s="634"/>
      <c r="R104" s="635"/>
      <c r="S104" s="636"/>
      <c r="T104" s="632"/>
      <c r="U104" s="633"/>
      <c r="V104" s="633"/>
      <c r="W104" s="634"/>
      <c r="X104" s="635"/>
      <c r="Y104" s="636"/>
      <c r="Z104" s="632"/>
      <c r="AA104" s="633"/>
      <c r="AB104" s="633"/>
      <c r="AC104" s="634"/>
      <c r="AD104" s="635"/>
      <c r="AE104" s="636"/>
      <c r="AF104" s="632"/>
      <c r="AG104" s="633"/>
      <c r="AH104" s="633"/>
      <c r="AI104" s="634"/>
      <c r="AJ104" s="635"/>
      <c r="AK104" s="636"/>
      <c r="AL104" s="632"/>
      <c r="AM104" s="633"/>
      <c r="AN104" s="633"/>
      <c r="AO104" s="634"/>
      <c r="AP104" s="635"/>
      <c r="AQ104" s="636"/>
      <c r="AR104" s="632"/>
      <c r="AS104" s="633"/>
      <c r="AT104" s="633"/>
      <c r="AU104" s="634"/>
      <c r="AV104" s="635"/>
      <c r="AW104" s="636"/>
      <c r="AX104" s="632"/>
      <c r="AY104" s="633"/>
      <c r="AZ104" s="633"/>
      <c r="BA104" s="634"/>
      <c r="BB104" s="635"/>
      <c r="BC104" s="636"/>
      <c r="BD104" s="632"/>
      <c r="BE104" s="633"/>
      <c r="BF104" s="633"/>
      <c r="BG104" s="634"/>
      <c r="BH104" s="635"/>
      <c r="BI104" s="636"/>
      <c r="BJ104" s="632"/>
      <c r="BK104" s="633"/>
      <c r="BL104" s="633"/>
      <c r="BM104" s="634"/>
      <c r="BN104" s="635"/>
      <c r="BO104" s="636"/>
      <c r="BP104" s="632"/>
      <c r="BQ104" s="633"/>
      <c r="BR104" s="633"/>
      <c r="BS104" s="634"/>
      <c r="BT104" s="635"/>
      <c r="BU104" s="636"/>
      <c r="BV104" s="632"/>
      <c r="BW104" s="633"/>
      <c r="BX104" s="633"/>
      <c r="BY104" s="634"/>
      <c r="BZ104" s="635"/>
      <c r="CA104" s="636"/>
      <c r="CB104" s="632"/>
      <c r="CC104" s="633"/>
      <c r="CD104" s="633"/>
      <c r="CE104" s="634"/>
      <c r="CF104" s="635"/>
      <c r="CG104" s="636"/>
      <c r="CH104" s="632"/>
      <c r="CI104" s="633"/>
      <c r="CJ104" s="633"/>
      <c r="CK104" s="634"/>
      <c r="CL104" s="635"/>
      <c r="CM104" s="636"/>
      <c r="CN104" s="632"/>
      <c r="CO104" s="633"/>
      <c r="CP104" s="633"/>
      <c r="CQ104" s="634"/>
      <c r="CR104" s="635"/>
      <c r="CS104" s="636"/>
      <c r="CT104" s="632"/>
      <c r="CU104" s="633"/>
      <c r="CV104" s="633"/>
      <c r="CW104" s="634"/>
      <c r="CX104" s="635"/>
      <c r="CY104" s="636"/>
      <c r="CZ104" s="632"/>
      <c r="DA104" s="633"/>
      <c r="DB104" s="633"/>
      <c r="DC104" s="634"/>
      <c r="DD104" s="635"/>
      <c r="DE104" s="636"/>
      <c r="DF104" s="632"/>
      <c r="DG104" s="633"/>
      <c r="DH104" s="633"/>
      <c r="DI104" s="634"/>
      <c r="DJ104" s="635"/>
      <c r="DK104" s="636"/>
      <c r="DL104" s="632"/>
      <c r="DM104" s="633"/>
      <c r="DN104" s="633"/>
      <c r="DO104" s="634"/>
      <c r="DP104" s="635"/>
      <c r="DQ104" s="636"/>
      <c r="DR104" s="632"/>
      <c r="DS104" s="633"/>
      <c r="DT104" s="633"/>
      <c r="DU104" s="634"/>
      <c r="DV104" s="635"/>
      <c r="DW104" s="636"/>
      <c r="DX104" s="632"/>
      <c r="DY104" s="633"/>
      <c r="DZ104" s="633"/>
      <c r="EA104" s="634"/>
      <c r="EB104" s="635"/>
      <c r="EC104" s="636"/>
      <c r="ED104" s="632"/>
      <c r="EE104" s="633"/>
      <c r="EF104" s="633"/>
      <c r="EG104" s="634"/>
      <c r="EH104" s="635"/>
      <c r="EI104" s="636"/>
      <c r="EJ104" s="632"/>
      <c r="EK104" s="633"/>
      <c r="EL104" s="633"/>
      <c r="EM104" s="634"/>
      <c r="EN104" s="635"/>
      <c r="EO104" s="636"/>
      <c r="EP104" s="632"/>
      <c r="EQ104" s="633"/>
      <c r="ER104" s="633"/>
      <c r="ES104" s="634"/>
      <c r="ET104" s="635"/>
      <c r="EU104" s="636"/>
      <c r="EV104" s="632"/>
      <c r="EW104" s="633"/>
      <c r="EX104" s="633"/>
      <c r="EY104" s="634"/>
      <c r="EZ104" s="635"/>
      <c r="FA104" s="636"/>
      <c r="FB104" s="632"/>
      <c r="FC104" s="633"/>
      <c r="FD104" s="633"/>
      <c r="FE104" s="634"/>
      <c r="FF104" s="635"/>
      <c r="FG104" s="636"/>
      <c r="FH104" s="632"/>
      <c r="FI104" s="633"/>
      <c r="FJ104" s="633"/>
      <c r="FK104" s="634"/>
      <c r="FL104" s="635"/>
      <c r="FM104" s="636"/>
      <c r="FN104" s="632"/>
      <c r="FO104" s="633"/>
      <c r="FP104" s="633"/>
      <c r="FQ104" s="634"/>
      <c r="FR104" s="635"/>
      <c r="FS104" s="636"/>
      <c r="FT104" s="632"/>
      <c r="FU104" s="633"/>
      <c r="FV104" s="633"/>
      <c r="FW104" s="634"/>
      <c r="FX104" s="635"/>
      <c r="FY104" s="636"/>
      <c r="FZ104" s="632"/>
      <c r="GA104" s="633"/>
      <c r="GB104" s="633"/>
      <c r="GC104" s="634"/>
      <c r="GD104" s="635"/>
      <c r="GE104" s="636"/>
      <c r="GF104" s="632"/>
      <c r="GG104" s="633"/>
      <c r="GH104" s="633"/>
      <c r="GI104" s="634"/>
      <c r="GJ104" s="635"/>
      <c r="GK104" s="636"/>
      <c r="GL104" s="632"/>
      <c r="GM104" s="633"/>
      <c r="GN104" s="633"/>
      <c r="GO104" s="634"/>
      <c r="GP104" s="635"/>
      <c r="GQ104" s="636"/>
      <c r="GR104" s="632"/>
      <c r="GS104" s="633"/>
      <c r="GT104" s="633"/>
      <c r="GU104" s="634"/>
      <c r="GV104" s="635"/>
      <c r="GW104" s="636"/>
      <c r="GX104" s="632"/>
      <c r="GY104" s="633"/>
      <c r="GZ104" s="633"/>
      <c r="HA104" s="634"/>
      <c r="HB104" s="635"/>
      <c r="HC104" s="636"/>
      <c r="HD104" s="632"/>
      <c r="HE104" s="633"/>
      <c r="HF104" s="633"/>
      <c r="HG104" s="634"/>
      <c r="HH104" s="635"/>
      <c r="HI104" s="636"/>
      <c r="HJ104" s="632"/>
      <c r="HK104" s="633"/>
      <c r="HL104" s="633"/>
      <c r="HM104" s="634"/>
      <c r="HN104" s="635"/>
      <c r="HO104" s="636"/>
      <c r="HP104" s="632"/>
      <c r="HQ104" s="633"/>
      <c r="HR104" s="633"/>
      <c r="HS104" s="634"/>
      <c r="HT104" s="635"/>
      <c r="HU104" s="636"/>
      <c r="HV104" s="632"/>
      <c r="HW104" s="633"/>
      <c r="HX104" s="633"/>
      <c r="HY104" s="634"/>
      <c r="HZ104" s="635"/>
      <c r="IA104" s="636"/>
      <c r="IB104" s="632"/>
      <c r="IC104" s="633"/>
      <c r="ID104" s="633"/>
      <c r="IE104" s="634"/>
      <c r="IF104" s="635"/>
      <c r="IG104" s="636"/>
      <c r="IH104" s="632"/>
      <c r="II104" s="633"/>
      <c r="IJ104" s="633"/>
      <c r="IK104" s="634"/>
      <c r="IL104" s="635"/>
      <c r="IM104" s="636"/>
      <c r="IN104" s="632"/>
      <c r="IO104" s="633"/>
      <c r="IP104" s="633"/>
      <c r="IQ104" s="634"/>
      <c r="IR104" s="635"/>
      <c r="IS104" s="636"/>
      <c r="IT104" s="632"/>
      <c r="IU104" s="633"/>
      <c r="IV104" s="633"/>
      <c r="IW104" s="634"/>
      <c r="IX104" s="635"/>
      <c r="IY104" s="636"/>
      <c r="IZ104" s="632"/>
      <c r="JA104" s="633"/>
      <c r="JB104" s="633"/>
      <c r="JC104" s="634"/>
      <c r="JD104" s="635"/>
      <c r="JE104" s="636"/>
      <c r="JF104" s="632"/>
      <c r="JG104" s="633"/>
      <c r="JH104" s="633"/>
      <c r="JI104" s="634"/>
      <c r="JJ104" s="635"/>
      <c r="JK104" s="636"/>
      <c r="JL104" s="632"/>
      <c r="JM104" s="633"/>
      <c r="JN104" s="633"/>
      <c r="JO104" s="634"/>
      <c r="JP104" s="635"/>
      <c r="JQ104" s="636"/>
      <c r="JR104" s="632"/>
      <c r="JS104" s="633"/>
      <c r="JT104" s="633"/>
      <c r="JU104" s="634"/>
      <c r="JV104" s="635"/>
      <c r="JW104" s="636"/>
      <c r="JX104" s="632"/>
      <c r="JY104" s="633"/>
      <c r="JZ104" s="633"/>
      <c r="KA104" s="634"/>
      <c r="KB104" s="635"/>
      <c r="KC104" s="636"/>
      <c r="KD104" s="632"/>
      <c r="KE104" s="633"/>
      <c r="KF104" s="633"/>
      <c r="KG104" s="634"/>
      <c r="KH104" s="635"/>
      <c r="KI104" s="636"/>
      <c r="KJ104" s="632"/>
      <c r="KK104" s="633"/>
      <c r="KL104" s="633"/>
      <c r="KM104" s="634"/>
      <c r="KN104" s="635"/>
      <c r="KO104" s="636"/>
      <c r="KP104" s="632"/>
      <c r="KQ104" s="633"/>
      <c r="KR104" s="633"/>
      <c r="KS104" s="634"/>
      <c r="KT104" s="635"/>
      <c r="KU104" s="636"/>
      <c r="KV104" s="632"/>
      <c r="KW104" s="633"/>
      <c r="KX104" s="633"/>
      <c r="KY104" s="634"/>
      <c r="KZ104" s="635"/>
      <c r="LA104" s="636"/>
      <c r="LB104" s="632"/>
      <c r="LC104" s="633"/>
      <c r="LD104" s="633"/>
      <c r="LE104" s="634"/>
      <c r="LF104" s="635"/>
      <c r="LG104" s="636"/>
      <c r="LH104" s="632"/>
      <c r="LI104" s="633"/>
      <c r="LJ104" s="633"/>
      <c r="LK104" s="634"/>
      <c r="LL104" s="635"/>
      <c r="LM104" s="636"/>
      <c r="LN104" s="632"/>
      <c r="LO104" s="633"/>
      <c r="LP104" s="633"/>
      <c r="LQ104" s="634"/>
      <c r="LR104" s="635"/>
      <c r="LS104" s="636"/>
      <c r="LT104" s="632"/>
      <c r="LU104" s="633"/>
      <c r="LV104" s="633"/>
      <c r="LW104" s="634"/>
      <c r="LX104" s="635"/>
      <c r="LY104" s="636"/>
      <c r="LZ104" s="632"/>
      <c r="MA104" s="633"/>
      <c r="MB104" s="633"/>
      <c r="MC104" s="634"/>
      <c r="MD104" s="635"/>
      <c r="ME104" s="636"/>
      <c r="MF104" s="632"/>
      <c r="MG104" s="633"/>
      <c r="MH104" s="633"/>
      <c r="MI104" s="634"/>
      <c r="MJ104" s="635"/>
      <c r="MK104" s="636"/>
      <c r="ML104" s="632"/>
      <c r="MM104" s="633"/>
      <c r="MN104" s="633"/>
      <c r="MO104" s="634"/>
      <c r="MP104" s="635"/>
      <c r="MQ104" s="636"/>
      <c r="MR104" s="632"/>
      <c r="MS104" s="633"/>
      <c r="MT104" s="633"/>
      <c r="MU104" s="634"/>
      <c r="MV104" s="635"/>
      <c r="MW104" s="636"/>
      <c r="MX104" s="632"/>
      <c r="MY104" s="633"/>
      <c r="MZ104" s="633"/>
      <c r="NA104" s="634"/>
      <c r="NB104" s="635"/>
      <c r="NC104" s="636"/>
      <c r="ND104" s="632"/>
      <c r="NE104" s="633"/>
      <c r="NF104" s="633"/>
      <c r="NG104" s="634"/>
      <c r="NH104" s="635"/>
      <c r="NI104" s="636"/>
      <c r="NJ104" s="632"/>
      <c r="NK104" s="633"/>
      <c r="NL104" s="633"/>
      <c r="NM104" s="634"/>
      <c r="NN104" s="635"/>
      <c r="NO104" s="636"/>
      <c r="NP104" s="632"/>
      <c r="NQ104" s="633"/>
      <c r="NR104" s="633"/>
      <c r="NS104" s="634"/>
      <c r="NT104" s="635"/>
      <c r="NU104" s="636"/>
      <c r="NV104" s="632"/>
      <c r="NW104" s="633"/>
      <c r="NX104" s="633"/>
      <c r="NY104" s="634"/>
      <c r="NZ104" s="635"/>
      <c r="OA104" s="636"/>
      <c r="OB104" s="632"/>
      <c r="OC104" s="633"/>
      <c r="OD104" s="633"/>
      <c r="OE104" s="634"/>
      <c r="OF104" s="635"/>
      <c r="OG104" s="636"/>
      <c r="OH104" s="632"/>
      <c r="OI104" s="633"/>
      <c r="OJ104" s="633"/>
      <c r="OK104" s="634"/>
      <c r="OL104" s="635"/>
      <c r="OM104" s="636"/>
      <c r="ON104" s="632"/>
      <c r="OO104" s="633"/>
      <c r="OP104" s="633"/>
      <c r="OQ104" s="634"/>
      <c r="OR104" s="635"/>
      <c r="OS104" s="636"/>
      <c r="OT104" s="632"/>
      <c r="OU104" s="633"/>
      <c r="OV104" s="633"/>
      <c r="OW104" s="634"/>
      <c r="OX104" s="635"/>
      <c r="OY104" s="636"/>
      <c r="OZ104" s="632"/>
      <c r="PA104" s="633"/>
      <c r="PB104" s="633"/>
      <c r="PC104" s="634"/>
      <c r="PD104" s="635"/>
      <c r="PE104" s="636"/>
      <c r="PF104" s="632"/>
      <c r="PG104" s="633"/>
      <c r="PH104" s="633"/>
      <c r="PI104" s="634"/>
      <c r="PJ104" s="635"/>
      <c r="PK104" s="636"/>
      <c r="PL104" s="632"/>
      <c r="PM104" s="633"/>
      <c r="PN104" s="633"/>
      <c r="PO104" s="634"/>
      <c r="PP104" s="635"/>
      <c r="PQ104" s="636"/>
      <c r="PR104" s="632"/>
      <c r="PS104" s="633"/>
      <c r="PT104" s="633"/>
      <c r="PU104" s="634"/>
      <c r="PV104" s="635"/>
      <c r="PW104" s="636"/>
      <c r="PX104" s="632"/>
      <c r="PY104" s="633"/>
      <c r="PZ104" s="633"/>
      <c r="QA104" s="634"/>
      <c r="QB104" s="635"/>
      <c r="QC104" s="636"/>
      <c r="QD104" s="632"/>
      <c r="QE104" s="633"/>
      <c r="QF104" s="633"/>
      <c r="QG104" s="634"/>
      <c r="QH104" s="635"/>
      <c r="QI104" s="636"/>
      <c r="QJ104" s="632"/>
      <c r="QK104" s="633"/>
      <c r="QL104" s="633"/>
      <c r="QM104" s="634"/>
      <c r="QN104" s="635"/>
      <c r="QO104" s="636"/>
      <c r="QP104" s="632"/>
      <c r="QQ104" s="633"/>
      <c r="QR104" s="633"/>
      <c r="QS104" s="634"/>
      <c r="QT104" s="635"/>
      <c r="QU104" s="636"/>
      <c r="QV104" s="632"/>
      <c r="QW104" s="633"/>
      <c r="QX104" s="633"/>
      <c r="QY104" s="634"/>
      <c r="QZ104" s="635"/>
      <c r="RA104" s="636"/>
      <c r="RB104" s="632"/>
      <c r="RC104" s="633"/>
      <c r="RD104" s="633"/>
      <c r="RE104" s="634"/>
      <c r="RF104" s="635"/>
      <c r="RG104" s="636"/>
      <c r="RH104" s="632"/>
      <c r="RI104" s="633"/>
      <c r="RJ104" s="633"/>
      <c r="RK104" s="634"/>
      <c r="RL104" s="635"/>
      <c r="RM104" s="636"/>
      <c r="RN104" s="632"/>
      <c r="RO104" s="633"/>
      <c r="RP104" s="633"/>
      <c r="RQ104" s="634"/>
      <c r="RR104" s="635"/>
      <c r="RS104" s="636"/>
      <c r="RT104" s="632"/>
      <c r="RU104" s="633"/>
      <c r="RV104" s="633"/>
      <c r="RW104" s="634"/>
      <c r="RX104" s="635"/>
      <c r="RY104" s="636"/>
      <c r="RZ104" s="632"/>
      <c r="SA104" s="633"/>
      <c r="SB104" s="633"/>
      <c r="SC104" s="634"/>
      <c r="SD104" s="635"/>
      <c r="SE104" s="636"/>
      <c r="SF104" s="632"/>
      <c r="SG104" s="633"/>
      <c r="SH104" s="633"/>
      <c r="SI104" s="634"/>
      <c r="SJ104" s="635"/>
      <c r="SK104" s="636"/>
      <c r="SL104" s="632"/>
      <c r="SM104" s="633"/>
      <c r="SN104" s="633"/>
      <c r="SO104" s="634"/>
      <c r="SP104" s="635"/>
      <c r="SQ104" s="636"/>
      <c r="SR104" s="632"/>
      <c r="SS104" s="633"/>
      <c r="ST104" s="633"/>
      <c r="SU104" s="634"/>
      <c r="SV104" s="635"/>
      <c r="SW104" s="636"/>
      <c r="SX104" s="632"/>
      <c r="SY104" s="633"/>
      <c r="SZ104" s="633"/>
      <c r="TA104" s="634"/>
      <c r="TB104" s="635"/>
      <c r="TC104" s="636"/>
      <c r="TD104" s="632"/>
      <c r="TE104" s="633"/>
      <c r="TF104" s="633"/>
      <c r="TG104" s="634"/>
      <c r="TH104" s="635"/>
      <c r="TI104" s="636"/>
      <c r="TJ104" s="632"/>
      <c r="TK104" s="633"/>
      <c r="TL104" s="633"/>
      <c r="TM104" s="634"/>
      <c r="TN104" s="635"/>
      <c r="TO104" s="636"/>
      <c r="TP104" s="632"/>
      <c r="TQ104" s="633"/>
      <c r="TR104" s="633"/>
      <c r="TS104" s="634"/>
      <c r="TT104" s="635"/>
      <c r="TU104" s="636"/>
      <c r="TV104" s="632"/>
      <c r="TW104" s="633"/>
      <c r="TX104" s="633"/>
      <c r="TY104" s="634"/>
      <c r="TZ104" s="635"/>
      <c r="UA104" s="636"/>
      <c r="UB104" s="632"/>
      <c r="UC104" s="633"/>
      <c r="UD104" s="633"/>
      <c r="UE104" s="634"/>
      <c r="UF104" s="635"/>
      <c r="UG104" s="636"/>
      <c r="UH104" s="632"/>
      <c r="UI104" s="633"/>
      <c r="UJ104" s="633"/>
      <c r="UK104" s="634"/>
      <c r="UL104" s="635"/>
      <c r="UM104" s="636"/>
      <c r="UN104" s="632"/>
      <c r="UO104" s="633"/>
      <c r="UP104" s="633"/>
      <c r="UQ104" s="634"/>
      <c r="UR104" s="635"/>
      <c r="US104" s="636"/>
      <c r="UT104" s="632"/>
      <c r="UU104" s="633"/>
      <c r="UV104" s="633"/>
      <c r="UW104" s="634"/>
      <c r="UX104" s="635"/>
      <c r="UY104" s="636"/>
      <c r="UZ104" s="632"/>
      <c r="VA104" s="633"/>
      <c r="VB104" s="633"/>
      <c r="VC104" s="634"/>
      <c r="VD104" s="635"/>
      <c r="VE104" s="636"/>
      <c r="VF104" s="632"/>
      <c r="VG104" s="633"/>
      <c r="VH104" s="633"/>
      <c r="VI104" s="634"/>
      <c r="VJ104" s="635"/>
      <c r="VK104" s="636"/>
      <c r="VL104" s="632"/>
      <c r="VM104" s="633"/>
      <c r="VN104" s="633"/>
      <c r="VO104" s="634"/>
      <c r="VP104" s="635"/>
      <c r="VQ104" s="636"/>
      <c r="VR104" s="632"/>
      <c r="VS104" s="633"/>
      <c r="VT104" s="633"/>
      <c r="VU104" s="634"/>
      <c r="VV104" s="635"/>
      <c r="VW104" s="636"/>
      <c r="VX104" s="632"/>
      <c r="VY104" s="633"/>
      <c r="VZ104" s="633"/>
      <c r="WA104" s="634"/>
      <c r="WB104" s="635"/>
      <c r="WC104" s="636"/>
      <c r="WD104" s="632"/>
      <c r="WE104" s="633"/>
      <c r="WF104" s="633"/>
      <c r="WG104" s="634"/>
      <c r="WH104" s="635"/>
      <c r="WI104" s="636"/>
      <c r="WJ104" s="632"/>
      <c r="WK104" s="633"/>
      <c r="WL104" s="633"/>
      <c r="WM104" s="634"/>
      <c r="WN104" s="635"/>
      <c r="WO104" s="636"/>
      <c r="WP104" s="632"/>
      <c r="WQ104" s="633"/>
      <c r="WR104" s="633"/>
      <c r="WS104" s="634"/>
      <c r="WT104" s="635"/>
      <c r="WU104" s="636"/>
      <c r="WV104" s="632"/>
      <c r="WW104" s="633"/>
      <c r="WX104" s="633"/>
      <c r="WY104" s="634"/>
      <c r="WZ104" s="635"/>
      <c r="XA104" s="636"/>
      <c r="XB104" s="632"/>
      <c r="XC104" s="633"/>
      <c r="XD104" s="633"/>
      <c r="XE104" s="634"/>
      <c r="XF104" s="635"/>
      <c r="XG104" s="636"/>
      <c r="XH104" s="632"/>
      <c r="XI104" s="633"/>
      <c r="XJ104" s="633"/>
      <c r="XK104" s="634"/>
      <c r="XL104" s="635"/>
      <c r="XM104" s="636"/>
      <c r="XN104" s="632"/>
      <c r="XO104" s="633"/>
      <c r="XP104" s="633"/>
      <c r="XQ104" s="634"/>
      <c r="XR104" s="635"/>
      <c r="XS104" s="636"/>
      <c r="XT104" s="632"/>
      <c r="XU104" s="633"/>
      <c r="XV104" s="633"/>
      <c r="XW104" s="634"/>
      <c r="XX104" s="635"/>
      <c r="XY104" s="636"/>
      <c r="XZ104" s="632"/>
      <c r="YA104" s="633"/>
      <c r="YB104" s="633"/>
      <c r="YC104" s="634"/>
      <c r="YD104" s="635"/>
      <c r="YE104" s="636"/>
      <c r="YF104" s="632"/>
      <c r="YG104" s="633"/>
      <c r="YH104" s="633"/>
      <c r="YI104" s="634"/>
      <c r="YJ104" s="635"/>
      <c r="YK104" s="636"/>
      <c r="YL104" s="632"/>
      <c r="YM104" s="633"/>
      <c r="YN104" s="633"/>
      <c r="YO104" s="634"/>
      <c r="YP104" s="635"/>
      <c r="YQ104" s="636"/>
      <c r="YR104" s="632"/>
      <c r="YS104" s="633"/>
      <c r="YT104" s="633"/>
      <c r="YU104" s="634"/>
      <c r="YV104" s="635"/>
      <c r="YW104" s="636"/>
      <c r="YX104" s="632"/>
      <c r="YY104" s="633"/>
      <c r="YZ104" s="633"/>
      <c r="ZA104" s="634"/>
      <c r="ZB104" s="635"/>
      <c r="ZC104" s="636"/>
      <c r="ZD104" s="632"/>
      <c r="ZE104" s="633"/>
      <c r="ZF104" s="633"/>
      <c r="ZG104" s="634"/>
      <c r="ZH104" s="635"/>
      <c r="ZI104" s="636"/>
      <c r="ZJ104" s="632"/>
      <c r="ZK104" s="633"/>
      <c r="ZL104" s="633"/>
      <c r="ZM104" s="634"/>
      <c r="ZN104" s="635"/>
      <c r="ZO104" s="636"/>
      <c r="ZP104" s="632"/>
      <c r="ZQ104" s="633"/>
      <c r="ZR104" s="633"/>
      <c r="ZS104" s="634"/>
      <c r="ZT104" s="635"/>
      <c r="ZU104" s="636"/>
      <c r="ZV104" s="632"/>
      <c r="ZW104" s="633"/>
      <c r="ZX104" s="633"/>
      <c r="ZY104" s="634"/>
      <c r="ZZ104" s="635"/>
      <c r="AAA104" s="636"/>
      <c r="AAB104" s="632"/>
      <c r="AAC104" s="633"/>
      <c r="AAD104" s="633"/>
      <c r="AAE104" s="634"/>
      <c r="AAF104" s="635"/>
      <c r="AAG104" s="636"/>
      <c r="AAH104" s="632"/>
      <c r="AAI104" s="633"/>
      <c r="AAJ104" s="633"/>
      <c r="AAK104" s="634"/>
      <c r="AAL104" s="635"/>
      <c r="AAM104" s="636"/>
      <c r="AAN104" s="632"/>
      <c r="AAO104" s="633"/>
      <c r="AAP104" s="633"/>
      <c r="AAQ104" s="634"/>
      <c r="AAR104" s="635"/>
      <c r="AAS104" s="636"/>
      <c r="AAT104" s="632"/>
      <c r="AAU104" s="633"/>
      <c r="AAV104" s="633"/>
      <c r="AAW104" s="634"/>
      <c r="AAX104" s="635"/>
      <c r="AAY104" s="636"/>
      <c r="AAZ104" s="632"/>
      <c r="ABA104" s="633"/>
      <c r="ABB104" s="633"/>
      <c r="ABC104" s="634"/>
      <c r="ABD104" s="635"/>
      <c r="ABE104" s="636"/>
      <c r="ABF104" s="632"/>
      <c r="ABG104" s="633"/>
      <c r="ABH104" s="633"/>
      <c r="ABI104" s="634"/>
      <c r="ABJ104" s="635"/>
      <c r="ABK104" s="636"/>
      <c r="ABL104" s="632"/>
      <c r="ABM104" s="633"/>
      <c r="ABN104" s="633"/>
      <c r="ABO104" s="634"/>
      <c r="ABP104" s="635"/>
      <c r="ABQ104" s="636"/>
      <c r="ABR104" s="632"/>
      <c r="ABS104" s="633"/>
      <c r="ABT104" s="633"/>
      <c r="ABU104" s="634"/>
      <c r="ABV104" s="635"/>
      <c r="ABW104" s="636"/>
      <c r="ABX104" s="632"/>
      <c r="ABY104" s="633"/>
      <c r="ABZ104" s="633"/>
      <c r="ACA104" s="634"/>
      <c r="ACB104" s="635"/>
      <c r="ACC104" s="636"/>
      <c r="ACD104" s="632"/>
      <c r="ACE104" s="633"/>
      <c r="ACF104" s="633"/>
      <c r="ACG104" s="634"/>
      <c r="ACH104" s="635"/>
      <c r="ACI104" s="636"/>
      <c r="ACJ104" s="632"/>
      <c r="ACK104" s="633"/>
      <c r="ACL104" s="633"/>
      <c r="ACM104" s="634"/>
      <c r="ACN104" s="635"/>
      <c r="ACO104" s="636"/>
      <c r="ACP104" s="632"/>
      <c r="ACQ104" s="633"/>
      <c r="ACR104" s="633"/>
      <c r="ACS104" s="634"/>
      <c r="ACT104" s="635"/>
      <c r="ACU104" s="636"/>
      <c r="ACV104" s="632"/>
      <c r="ACW104" s="633"/>
      <c r="ACX104" s="633"/>
      <c r="ACY104" s="634"/>
      <c r="ACZ104" s="635"/>
      <c r="ADA104" s="636"/>
      <c r="ADB104" s="632"/>
      <c r="ADC104" s="633"/>
      <c r="ADD104" s="633"/>
      <c r="ADE104" s="634"/>
      <c r="ADF104" s="635"/>
      <c r="ADG104" s="636"/>
      <c r="ADH104" s="632"/>
      <c r="ADI104" s="633"/>
      <c r="ADJ104" s="633"/>
      <c r="ADK104" s="634"/>
      <c r="ADL104" s="635"/>
      <c r="ADM104" s="636"/>
      <c r="ADN104" s="632"/>
      <c r="ADO104" s="633"/>
      <c r="ADP104" s="633"/>
      <c r="ADQ104" s="634"/>
      <c r="ADR104" s="635"/>
      <c r="ADS104" s="636"/>
      <c r="ADT104" s="632"/>
      <c r="ADU104" s="633"/>
      <c r="ADV104" s="633"/>
      <c r="ADW104" s="634"/>
      <c r="ADX104" s="635"/>
      <c r="ADY104" s="636"/>
      <c r="ADZ104" s="632"/>
      <c r="AEA104" s="633"/>
      <c r="AEB104" s="633"/>
      <c r="AEC104" s="634"/>
      <c r="AED104" s="635"/>
      <c r="AEE104" s="636"/>
      <c r="AEF104" s="632"/>
      <c r="AEG104" s="633"/>
      <c r="AEH104" s="633"/>
      <c r="AEI104" s="634"/>
      <c r="AEJ104" s="635"/>
      <c r="AEK104" s="636"/>
      <c r="AEL104" s="632"/>
      <c r="AEM104" s="633"/>
      <c r="AEN104" s="633"/>
      <c r="AEO104" s="634"/>
      <c r="AEP104" s="635"/>
      <c r="AEQ104" s="636"/>
      <c r="AER104" s="632"/>
      <c r="AES104" s="633"/>
      <c r="AET104" s="633"/>
      <c r="AEU104" s="634"/>
      <c r="AEV104" s="635"/>
      <c r="AEW104" s="636"/>
      <c r="AEX104" s="632"/>
      <c r="AEY104" s="633"/>
      <c r="AEZ104" s="633"/>
      <c r="AFA104" s="634"/>
      <c r="AFB104" s="635"/>
      <c r="AFC104" s="636"/>
      <c r="AFD104" s="632"/>
      <c r="AFE104" s="633"/>
      <c r="AFF104" s="633"/>
      <c r="AFG104" s="634"/>
      <c r="AFH104" s="635"/>
      <c r="AFI104" s="636"/>
      <c r="AFJ104" s="632"/>
      <c r="AFK104" s="633"/>
      <c r="AFL104" s="633"/>
      <c r="AFM104" s="634"/>
      <c r="AFN104" s="635"/>
      <c r="AFO104" s="636"/>
      <c r="AFP104" s="632"/>
      <c r="AFQ104" s="633"/>
      <c r="AFR104" s="633"/>
      <c r="AFS104" s="634"/>
      <c r="AFT104" s="635"/>
      <c r="AFU104" s="636"/>
      <c r="AFV104" s="632"/>
      <c r="AFW104" s="633"/>
      <c r="AFX104" s="633"/>
      <c r="AFY104" s="634"/>
      <c r="AFZ104" s="635"/>
      <c r="AGA104" s="636"/>
      <c r="AGB104" s="632"/>
      <c r="AGC104" s="633"/>
      <c r="AGD104" s="633"/>
      <c r="AGE104" s="634"/>
      <c r="AGF104" s="635"/>
      <c r="AGG104" s="636"/>
      <c r="AGH104" s="632"/>
      <c r="AGI104" s="633"/>
      <c r="AGJ104" s="633"/>
      <c r="AGK104" s="634"/>
      <c r="AGL104" s="635"/>
      <c r="AGM104" s="636"/>
      <c r="AGN104" s="632"/>
      <c r="AGO104" s="633"/>
      <c r="AGP104" s="633"/>
      <c r="AGQ104" s="634"/>
      <c r="AGR104" s="635"/>
      <c r="AGS104" s="636"/>
      <c r="AGT104" s="632"/>
      <c r="AGU104" s="633"/>
      <c r="AGV104" s="633"/>
      <c r="AGW104" s="634"/>
      <c r="AGX104" s="635"/>
      <c r="AGY104" s="636"/>
      <c r="AGZ104" s="632"/>
      <c r="AHA104" s="633"/>
      <c r="AHB104" s="633"/>
      <c r="AHC104" s="634"/>
      <c r="AHD104" s="635"/>
      <c r="AHE104" s="636"/>
      <c r="AHF104" s="632"/>
      <c r="AHG104" s="633"/>
      <c r="AHH104" s="633"/>
      <c r="AHI104" s="634"/>
      <c r="AHJ104" s="635"/>
      <c r="AHK104" s="636"/>
      <c r="AHL104" s="632"/>
      <c r="AHM104" s="633"/>
      <c r="AHN104" s="633"/>
      <c r="AHO104" s="634"/>
      <c r="AHP104" s="635"/>
      <c r="AHQ104" s="636"/>
      <c r="AHR104" s="632"/>
      <c r="AHS104" s="633"/>
      <c r="AHT104" s="633"/>
      <c r="AHU104" s="634"/>
      <c r="AHV104" s="635"/>
      <c r="AHW104" s="636"/>
      <c r="AHX104" s="632"/>
      <c r="AHY104" s="633"/>
      <c r="AHZ104" s="633"/>
      <c r="AIA104" s="634"/>
      <c r="AIB104" s="635"/>
      <c r="AIC104" s="636"/>
      <c r="AID104" s="632"/>
      <c r="AIE104" s="633"/>
      <c r="AIF104" s="633"/>
      <c r="AIG104" s="634"/>
      <c r="AIH104" s="635"/>
      <c r="AII104" s="636"/>
      <c r="AIJ104" s="632"/>
      <c r="AIK104" s="633"/>
      <c r="AIL104" s="633"/>
      <c r="AIM104" s="634"/>
      <c r="AIN104" s="635"/>
      <c r="AIO104" s="636"/>
      <c r="AIP104" s="632"/>
      <c r="AIQ104" s="633"/>
      <c r="AIR104" s="633"/>
      <c r="AIS104" s="634"/>
      <c r="AIT104" s="635"/>
      <c r="AIU104" s="636"/>
      <c r="AIV104" s="632"/>
      <c r="AIW104" s="633"/>
      <c r="AIX104" s="633"/>
      <c r="AIY104" s="634"/>
      <c r="AIZ104" s="635"/>
      <c r="AJA104" s="636"/>
      <c r="AJB104" s="632"/>
      <c r="AJC104" s="633"/>
      <c r="AJD104" s="633"/>
      <c r="AJE104" s="634"/>
      <c r="AJF104" s="635"/>
      <c r="AJG104" s="636"/>
      <c r="AJH104" s="632"/>
      <c r="AJI104" s="633"/>
      <c r="AJJ104" s="633"/>
      <c r="AJK104" s="634"/>
      <c r="AJL104" s="635"/>
      <c r="AJM104" s="636"/>
      <c r="AJN104" s="632"/>
      <c r="AJO104" s="633"/>
      <c r="AJP104" s="633"/>
      <c r="AJQ104" s="634"/>
      <c r="AJR104" s="635"/>
      <c r="AJS104" s="636"/>
      <c r="AJT104" s="632"/>
      <c r="AJU104" s="633"/>
      <c r="AJV104" s="633"/>
      <c r="AJW104" s="634"/>
      <c r="AJX104" s="635"/>
      <c r="AJY104" s="636"/>
      <c r="AJZ104" s="632"/>
      <c r="AKA104" s="633"/>
      <c r="AKB104" s="633"/>
      <c r="AKC104" s="634"/>
      <c r="AKD104" s="635"/>
      <c r="AKE104" s="636"/>
      <c r="AKF104" s="632"/>
      <c r="AKG104" s="633"/>
      <c r="AKH104" s="633"/>
      <c r="AKI104" s="634"/>
      <c r="AKJ104" s="635"/>
      <c r="AKK104" s="636"/>
      <c r="AKL104" s="632"/>
      <c r="AKM104" s="633"/>
      <c r="AKN104" s="633"/>
      <c r="AKO104" s="634"/>
      <c r="AKP104" s="635"/>
      <c r="AKQ104" s="636"/>
      <c r="AKR104" s="632"/>
      <c r="AKS104" s="633"/>
      <c r="AKT104" s="633"/>
      <c r="AKU104" s="634"/>
      <c r="AKV104" s="635"/>
      <c r="AKW104" s="636"/>
      <c r="AKX104" s="632"/>
      <c r="AKY104" s="633"/>
      <c r="AKZ104" s="633"/>
      <c r="ALA104" s="634"/>
      <c r="ALB104" s="635"/>
      <c r="ALC104" s="636"/>
      <c r="ALD104" s="632"/>
      <c r="ALE104" s="633"/>
      <c r="ALF104" s="633"/>
      <c r="ALG104" s="634"/>
      <c r="ALH104" s="635"/>
      <c r="ALI104" s="636"/>
      <c r="ALJ104" s="632"/>
      <c r="ALK104" s="633"/>
      <c r="ALL104" s="633"/>
      <c r="ALM104" s="634"/>
      <c r="ALN104" s="635"/>
      <c r="ALO104" s="636"/>
      <c r="ALP104" s="632"/>
      <c r="ALQ104" s="633"/>
      <c r="ALR104" s="633"/>
      <c r="ALS104" s="634"/>
      <c r="ALT104" s="635"/>
      <c r="ALU104" s="636"/>
      <c r="ALV104" s="632"/>
      <c r="ALW104" s="633"/>
      <c r="ALX104" s="633"/>
      <c r="ALY104" s="634"/>
      <c r="ALZ104" s="635"/>
      <c r="AMA104" s="636"/>
      <c r="AMB104" s="632"/>
      <c r="AMC104" s="633"/>
      <c r="AMD104" s="633"/>
      <c r="AME104" s="634"/>
      <c r="AMF104" s="635"/>
      <c r="AMG104" s="636"/>
      <c r="AMH104" s="632"/>
      <c r="AMI104" s="633"/>
      <c r="AMJ104" s="633"/>
      <c r="AMK104" s="634"/>
      <c r="AML104" s="635"/>
      <c r="AMM104" s="636"/>
      <c r="AMN104" s="632"/>
      <c r="AMO104" s="633"/>
      <c r="AMP104" s="633"/>
      <c r="AMQ104" s="634"/>
      <c r="AMR104" s="635"/>
      <c r="AMS104" s="636"/>
      <c r="AMT104" s="632"/>
      <c r="AMU104" s="633"/>
      <c r="AMV104" s="633"/>
      <c r="AMW104" s="634"/>
      <c r="AMX104" s="635"/>
      <c r="AMY104" s="636"/>
      <c r="AMZ104" s="632"/>
      <c r="ANA104" s="633"/>
      <c r="ANB104" s="633"/>
      <c r="ANC104" s="634"/>
      <c r="AND104" s="635"/>
      <c r="ANE104" s="636"/>
      <c r="ANF104" s="632"/>
      <c r="ANG104" s="633"/>
      <c r="ANH104" s="633"/>
      <c r="ANI104" s="634"/>
      <c r="ANJ104" s="635"/>
      <c r="ANK104" s="636"/>
      <c r="ANL104" s="632"/>
      <c r="ANM104" s="633"/>
      <c r="ANN104" s="633"/>
      <c r="ANO104" s="634"/>
      <c r="ANP104" s="635"/>
      <c r="ANQ104" s="636"/>
      <c r="ANR104" s="632"/>
      <c r="ANS104" s="633"/>
      <c r="ANT104" s="633"/>
      <c r="ANU104" s="634"/>
      <c r="ANV104" s="635"/>
      <c r="ANW104" s="636"/>
      <c r="ANX104" s="632"/>
      <c r="ANY104" s="633"/>
      <c r="ANZ104" s="633"/>
      <c r="AOA104" s="634"/>
      <c r="AOB104" s="635"/>
      <c r="AOC104" s="636"/>
      <c r="AOD104" s="632"/>
      <c r="AOE104" s="633"/>
      <c r="AOF104" s="633"/>
      <c r="AOG104" s="634"/>
      <c r="AOH104" s="635"/>
      <c r="AOI104" s="636"/>
      <c r="AOJ104" s="632"/>
      <c r="AOK104" s="633"/>
      <c r="AOL104" s="633"/>
      <c r="AOM104" s="634"/>
      <c r="AON104" s="635"/>
      <c r="AOO104" s="636"/>
      <c r="AOP104" s="632"/>
      <c r="AOQ104" s="633"/>
      <c r="AOR104" s="633"/>
      <c r="AOS104" s="634"/>
      <c r="AOT104" s="635"/>
      <c r="AOU104" s="636"/>
      <c r="AOV104" s="632"/>
      <c r="AOW104" s="633"/>
      <c r="AOX104" s="633"/>
      <c r="AOY104" s="634"/>
      <c r="AOZ104" s="635"/>
      <c r="APA104" s="636"/>
      <c r="APB104" s="632"/>
      <c r="APC104" s="633"/>
      <c r="APD104" s="633"/>
      <c r="APE104" s="634"/>
      <c r="APF104" s="635"/>
      <c r="APG104" s="636"/>
      <c r="APH104" s="632"/>
      <c r="API104" s="633"/>
      <c r="APJ104" s="633"/>
      <c r="APK104" s="634"/>
      <c r="APL104" s="635"/>
      <c r="APM104" s="636"/>
      <c r="APN104" s="632"/>
      <c r="APO104" s="633"/>
      <c r="APP104" s="633"/>
      <c r="APQ104" s="634"/>
      <c r="APR104" s="635"/>
      <c r="APS104" s="636"/>
      <c r="APT104" s="632"/>
      <c r="APU104" s="633"/>
      <c r="APV104" s="633"/>
      <c r="APW104" s="634"/>
      <c r="APX104" s="635"/>
      <c r="APY104" s="636"/>
      <c r="APZ104" s="632"/>
      <c r="AQA104" s="633"/>
      <c r="AQB104" s="633"/>
      <c r="AQC104" s="634"/>
      <c r="AQD104" s="635"/>
      <c r="AQE104" s="636"/>
      <c r="AQF104" s="632"/>
      <c r="AQG104" s="633"/>
      <c r="AQH104" s="633"/>
      <c r="AQI104" s="634"/>
      <c r="AQJ104" s="635"/>
      <c r="AQK104" s="636"/>
      <c r="AQL104" s="632"/>
      <c r="AQM104" s="633"/>
      <c r="AQN104" s="633"/>
      <c r="AQO104" s="634"/>
      <c r="AQP104" s="635"/>
      <c r="AQQ104" s="636"/>
      <c r="AQR104" s="632"/>
      <c r="AQS104" s="633"/>
      <c r="AQT104" s="633"/>
      <c r="AQU104" s="634"/>
      <c r="AQV104" s="635"/>
      <c r="AQW104" s="636"/>
      <c r="AQX104" s="632"/>
      <c r="AQY104" s="633"/>
      <c r="AQZ104" s="633"/>
      <c r="ARA104" s="634"/>
      <c r="ARB104" s="635"/>
      <c r="ARC104" s="636"/>
      <c r="ARD104" s="632"/>
      <c r="ARE104" s="633"/>
      <c r="ARF104" s="633"/>
      <c r="ARG104" s="634"/>
      <c r="ARH104" s="635"/>
      <c r="ARI104" s="636"/>
      <c r="ARJ104" s="632"/>
      <c r="ARK104" s="633"/>
      <c r="ARL104" s="633"/>
      <c r="ARM104" s="634"/>
      <c r="ARN104" s="635"/>
      <c r="ARO104" s="636"/>
      <c r="ARP104" s="632"/>
      <c r="ARQ104" s="633"/>
      <c r="ARR104" s="633"/>
      <c r="ARS104" s="634"/>
      <c r="ART104" s="635"/>
      <c r="ARU104" s="636"/>
      <c r="ARV104" s="632"/>
      <c r="ARW104" s="633"/>
      <c r="ARX104" s="633"/>
      <c r="ARY104" s="634"/>
      <c r="ARZ104" s="635"/>
      <c r="ASA104" s="636"/>
      <c r="ASB104" s="632"/>
      <c r="ASC104" s="633"/>
      <c r="ASD104" s="633"/>
      <c r="ASE104" s="634"/>
      <c r="ASF104" s="635"/>
      <c r="ASG104" s="636"/>
      <c r="ASH104" s="632"/>
      <c r="ASI104" s="633"/>
      <c r="ASJ104" s="633"/>
      <c r="ASK104" s="634"/>
      <c r="ASL104" s="635"/>
      <c r="ASM104" s="636"/>
      <c r="ASN104" s="632"/>
      <c r="ASO104" s="633"/>
      <c r="ASP104" s="633"/>
      <c r="ASQ104" s="634"/>
      <c r="ASR104" s="635"/>
      <c r="ASS104" s="636"/>
      <c r="AST104" s="632"/>
      <c r="ASU104" s="633"/>
      <c r="ASV104" s="633"/>
      <c r="ASW104" s="634"/>
      <c r="ASX104" s="635"/>
      <c r="ASY104" s="636"/>
      <c r="ASZ104" s="632"/>
      <c r="ATA104" s="633"/>
      <c r="ATB104" s="633"/>
      <c r="ATC104" s="634"/>
      <c r="ATD104" s="635"/>
      <c r="ATE104" s="636"/>
      <c r="ATF104" s="632"/>
      <c r="ATG104" s="633"/>
      <c r="ATH104" s="633"/>
      <c r="ATI104" s="634"/>
      <c r="ATJ104" s="635"/>
      <c r="ATK104" s="636"/>
      <c r="ATL104" s="632"/>
      <c r="ATM104" s="633"/>
      <c r="ATN104" s="633"/>
      <c r="ATO104" s="634"/>
      <c r="ATP104" s="635"/>
      <c r="ATQ104" s="636"/>
      <c r="ATR104" s="632"/>
      <c r="ATS104" s="633"/>
      <c r="ATT104" s="633"/>
      <c r="ATU104" s="634"/>
      <c r="ATV104" s="635"/>
      <c r="ATW104" s="636"/>
      <c r="ATX104" s="632"/>
      <c r="ATY104" s="633"/>
      <c r="ATZ104" s="633"/>
      <c r="AUA104" s="634"/>
      <c r="AUB104" s="635"/>
      <c r="AUC104" s="636"/>
      <c r="AUD104" s="632"/>
      <c r="AUE104" s="633"/>
      <c r="AUF104" s="633"/>
      <c r="AUG104" s="634"/>
      <c r="AUH104" s="635"/>
      <c r="AUI104" s="636"/>
      <c r="AUJ104" s="632"/>
      <c r="AUK104" s="633"/>
      <c r="AUL104" s="633"/>
      <c r="AUM104" s="634"/>
      <c r="AUN104" s="635"/>
      <c r="AUO104" s="636"/>
      <c r="AUP104" s="632"/>
      <c r="AUQ104" s="633"/>
      <c r="AUR104" s="633"/>
      <c r="AUS104" s="634"/>
      <c r="AUT104" s="635"/>
      <c r="AUU104" s="636"/>
      <c r="AUV104" s="632"/>
      <c r="AUW104" s="633"/>
      <c r="AUX104" s="633"/>
      <c r="AUY104" s="634"/>
      <c r="AUZ104" s="635"/>
      <c r="AVA104" s="636"/>
      <c r="AVB104" s="632"/>
      <c r="AVC104" s="633"/>
      <c r="AVD104" s="633"/>
      <c r="AVE104" s="634"/>
      <c r="AVF104" s="635"/>
      <c r="AVG104" s="636"/>
      <c r="AVH104" s="632"/>
      <c r="AVI104" s="633"/>
      <c r="AVJ104" s="633"/>
      <c r="AVK104" s="634"/>
      <c r="AVL104" s="635"/>
      <c r="AVM104" s="636"/>
      <c r="AVN104" s="632"/>
      <c r="AVO104" s="633"/>
      <c r="AVP104" s="633"/>
      <c r="AVQ104" s="634"/>
      <c r="AVR104" s="635"/>
      <c r="AVS104" s="636"/>
      <c r="AVT104" s="632"/>
      <c r="AVU104" s="633"/>
      <c r="AVV104" s="633"/>
      <c r="AVW104" s="634"/>
      <c r="AVX104" s="635"/>
      <c r="AVY104" s="636"/>
      <c r="AVZ104" s="632"/>
      <c r="AWA104" s="633"/>
      <c r="AWB104" s="633"/>
      <c r="AWC104" s="634"/>
      <c r="AWD104" s="635"/>
      <c r="AWE104" s="636"/>
      <c r="AWF104" s="632"/>
      <c r="AWG104" s="633"/>
      <c r="AWH104" s="633"/>
      <c r="AWI104" s="634"/>
      <c r="AWJ104" s="635"/>
      <c r="AWK104" s="636"/>
      <c r="AWL104" s="632"/>
      <c r="AWM104" s="633"/>
      <c r="AWN104" s="633"/>
      <c r="AWO104" s="634"/>
      <c r="AWP104" s="635"/>
      <c r="AWQ104" s="636"/>
      <c r="AWR104" s="632"/>
      <c r="AWS104" s="633"/>
      <c r="AWT104" s="633"/>
      <c r="AWU104" s="634"/>
      <c r="AWV104" s="635"/>
      <c r="AWW104" s="636"/>
      <c r="AWX104" s="632"/>
      <c r="AWY104" s="633"/>
      <c r="AWZ104" s="633"/>
      <c r="AXA104" s="634"/>
      <c r="AXB104" s="635"/>
      <c r="AXC104" s="636"/>
      <c r="AXD104" s="632"/>
      <c r="AXE104" s="633"/>
      <c r="AXF104" s="633"/>
      <c r="AXG104" s="634"/>
      <c r="AXH104" s="635"/>
      <c r="AXI104" s="636"/>
      <c r="AXJ104" s="632"/>
      <c r="AXK104" s="633"/>
      <c r="AXL104" s="633"/>
      <c r="AXM104" s="634"/>
      <c r="AXN104" s="635"/>
      <c r="AXO104" s="636"/>
      <c r="AXP104" s="632"/>
      <c r="AXQ104" s="633"/>
      <c r="AXR104" s="633"/>
      <c r="AXS104" s="634"/>
      <c r="AXT104" s="635"/>
      <c r="AXU104" s="636"/>
      <c r="AXV104" s="632"/>
      <c r="AXW104" s="633"/>
      <c r="AXX104" s="633"/>
      <c r="AXY104" s="634"/>
      <c r="AXZ104" s="635"/>
      <c r="AYA104" s="636"/>
      <c r="AYB104" s="632"/>
      <c r="AYC104" s="633"/>
      <c r="AYD104" s="633"/>
      <c r="AYE104" s="634"/>
      <c r="AYF104" s="635"/>
      <c r="AYG104" s="636"/>
      <c r="AYH104" s="632"/>
      <c r="AYI104" s="633"/>
      <c r="AYJ104" s="633"/>
      <c r="AYK104" s="634"/>
      <c r="AYL104" s="635"/>
      <c r="AYM104" s="636"/>
      <c r="AYN104" s="632"/>
      <c r="AYO104" s="633"/>
      <c r="AYP104" s="633"/>
      <c r="AYQ104" s="634"/>
      <c r="AYR104" s="635"/>
      <c r="AYS104" s="636"/>
      <c r="AYT104" s="632"/>
      <c r="AYU104" s="633"/>
      <c r="AYV104" s="633"/>
      <c r="AYW104" s="634"/>
      <c r="AYX104" s="635"/>
      <c r="AYY104" s="636"/>
      <c r="AYZ104" s="632"/>
      <c r="AZA104" s="633"/>
      <c r="AZB104" s="633"/>
      <c r="AZC104" s="634"/>
      <c r="AZD104" s="635"/>
      <c r="AZE104" s="636"/>
      <c r="AZF104" s="632"/>
      <c r="AZG104" s="633"/>
      <c r="AZH104" s="633"/>
      <c r="AZI104" s="634"/>
      <c r="AZJ104" s="635"/>
      <c r="AZK104" s="636"/>
      <c r="AZL104" s="632"/>
      <c r="AZM104" s="633"/>
      <c r="AZN104" s="633"/>
      <c r="AZO104" s="634"/>
      <c r="AZP104" s="635"/>
      <c r="AZQ104" s="636"/>
      <c r="AZR104" s="632"/>
      <c r="AZS104" s="633"/>
      <c r="AZT104" s="633"/>
      <c r="AZU104" s="634"/>
      <c r="AZV104" s="635"/>
      <c r="AZW104" s="636"/>
      <c r="AZX104" s="632"/>
      <c r="AZY104" s="633"/>
      <c r="AZZ104" s="633"/>
      <c r="BAA104" s="634"/>
      <c r="BAB104" s="635"/>
      <c r="BAC104" s="636"/>
      <c r="BAD104" s="632"/>
      <c r="BAE104" s="633"/>
      <c r="BAF104" s="633"/>
      <c r="BAG104" s="634"/>
      <c r="BAH104" s="635"/>
      <c r="BAI104" s="636"/>
      <c r="BAJ104" s="632"/>
      <c r="BAK104" s="633"/>
      <c r="BAL104" s="633"/>
      <c r="BAM104" s="634"/>
      <c r="BAN104" s="635"/>
      <c r="BAO104" s="636"/>
      <c r="BAP104" s="632"/>
      <c r="BAQ104" s="633"/>
      <c r="BAR104" s="633"/>
      <c r="BAS104" s="634"/>
      <c r="BAT104" s="635"/>
      <c r="BAU104" s="636"/>
      <c r="BAV104" s="632"/>
      <c r="BAW104" s="633"/>
      <c r="BAX104" s="633"/>
      <c r="BAY104" s="634"/>
      <c r="BAZ104" s="635"/>
      <c r="BBA104" s="636"/>
      <c r="BBB104" s="632"/>
      <c r="BBC104" s="633"/>
      <c r="BBD104" s="633"/>
      <c r="BBE104" s="634"/>
      <c r="BBF104" s="635"/>
      <c r="BBG104" s="636"/>
      <c r="BBH104" s="632"/>
      <c r="BBI104" s="633"/>
      <c r="BBJ104" s="633"/>
      <c r="BBK104" s="634"/>
      <c r="BBL104" s="635"/>
      <c r="BBM104" s="636"/>
      <c r="BBN104" s="632"/>
      <c r="BBO104" s="633"/>
      <c r="BBP104" s="633"/>
      <c r="BBQ104" s="634"/>
      <c r="BBR104" s="635"/>
      <c r="BBS104" s="636"/>
      <c r="BBT104" s="632"/>
      <c r="BBU104" s="633"/>
      <c r="BBV104" s="633"/>
      <c r="BBW104" s="634"/>
      <c r="BBX104" s="635"/>
      <c r="BBY104" s="636"/>
      <c r="BBZ104" s="632"/>
      <c r="BCA104" s="633"/>
      <c r="BCB104" s="633"/>
      <c r="BCC104" s="634"/>
      <c r="BCD104" s="635"/>
      <c r="BCE104" s="636"/>
      <c r="BCF104" s="632"/>
      <c r="BCG104" s="633"/>
      <c r="BCH104" s="633"/>
      <c r="BCI104" s="634"/>
      <c r="BCJ104" s="635"/>
      <c r="BCK104" s="636"/>
      <c r="BCL104" s="632"/>
      <c r="BCM104" s="633"/>
      <c r="BCN104" s="633"/>
      <c r="BCO104" s="634"/>
      <c r="BCP104" s="635"/>
      <c r="BCQ104" s="636"/>
      <c r="BCR104" s="632"/>
      <c r="BCS104" s="633"/>
      <c r="BCT104" s="633"/>
      <c r="BCU104" s="634"/>
      <c r="BCV104" s="635"/>
      <c r="BCW104" s="636"/>
      <c r="BCX104" s="632"/>
      <c r="BCY104" s="633"/>
      <c r="BCZ104" s="633"/>
      <c r="BDA104" s="634"/>
      <c r="BDB104" s="635"/>
      <c r="BDC104" s="636"/>
      <c r="BDD104" s="632"/>
      <c r="BDE104" s="633"/>
      <c r="BDF104" s="633"/>
      <c r="BDG104" s="634"/>
      <c r="BDH104" s="635"/>
      <c r="BDI104" s="636"/>
      <c r="BDJ104" s="632"/>
      <c r="BDK104" s="633"/>
      <c r="BDL104" s="633"/>
      <c r="BDM104" s="634"/>
      <c r="BDN104" s="635"/>
      <c r="BDO104" s="636"/>
      <c r="BDP104" s="632"/>
      <c r="BDQ104" s="633"/>
      <c r="BDR104" s="633"/>
      <c r="BDS104" s="634"/>
      <c r="BDT104" s="635"/>
      <c r="BDU104" s="636"/>
      <c r="BDV104" s="632"/>
      <c r="BDW104" s="633"/>
      <c r="BDX104" s="633"/>
      <c r="BDY104" s="634"/>
      <c r="BDZ104" s="635"/>
      <c r="BEA104" s="636"/>
      <c r="BEB104" s="632"/>
      <c r="BEC104" s="633"/>
      <c r="BED104" s="633"/>
      <c r="BEE104" s="634"/>
      <c r="BEF104" s="635"/>
      <c r="BEG104" s="636"/>
      <c r="BEH104" s="632"/>
      <c r="BEI104" s="633"/>
      <c r="BEJ104" s="633"/>
      <c r="BEK104" s="634"/>
      <c r="BEL104" s="635"/>
      <c r="BEM104" s="636"/>
      <c r="BEN104" s="632"/>
      <c r="BEO104" s="633"/>
      <c r="BEP104" s="633"/>
      <c r="BEQ104" s="634"/>
      <c r="BER104" s="635"/>
      <c r="BES104" s="636"/>
      <c r="BET104" s="632"/>
      <c r="BEU104" s="633"/>
      <c r="BEV104" s="633"/>
      <c r="BEW104" s="634"/>
      <c r="BEX104" s="635"/>
      <c r="BEY104" s="636"/>
      <c r="BEZ104" s="632"/>
      <c r="BFA104" s="633"/>
      <c r="BFB104" s="633"/>
      <c r="BFC104" s="634"/>
      <c r="BFD104" s="635"/>
      <c r="BFE104" s="636"/>
      <c r="BFF104" s="632"/>
      <c r="BFG104" s="633"/>
      <c r="BFH104" s="633"/>
      <c r="BFI104" s="634"/>
      <c r="BFJ104" s="635"/>
      <c r="BFK104" s="636"/>
      <c r="BFL104" s="632"/>
      <c r="BFM104" s="633"/>
      <c r="BFN104" s="633"/>
      <c r="BFO104" s="634"/>
      <c r="BFP104" s="635"/>
      <c r="BFQ104" s="636"/>
      <c r="BFR104" s="632"/>
      <c r="BFS104" s="633"/>
      <c r="BFT104" s="633"/>
      <c r="BFU104" s="634"/>
      <c r="BFV104" s="635"/>
      <c r="BFW104" s="636"/>
      <c r="BFX104" s="632"/>
      <c r="BFY104" s="633"/>
      <c r="BFZ104" s="633"/>
      <c r="BGA104" s="634"/>
      <c r="BGB104" s="635"/>
      <c r="BGC104" s="636"/>
      <c r="BGD104" s="632"/>
      <c r="BGE104" s="633"/>
      <c r="BGF104" s="633"/>
      <c r="BGG104" s="634"/>
      <c r="BGH104" s="635"/>
      <c r="BGI104" s="636"/>
      <c r="BGJ104" s="632"/>
      <c r="BGK104" s="633"/>
      <c r="BGL104" s="633"/>
      <c r="BGM104" s="634"/>
      <c r="BGN104" s="635"/>
      <c r="BGO104" s="636"/>
      <c r="BGP104" s="632"/>
      <c r="BGQ104" s="633"/>
      <c r="BGR104" s="633"/>
      <c r="BGS104" s="634"/>
      <c r="BGT104" s="635"/>
      <c r="BGU104" s="636"/>
      <c r="BGV104" s="632"/>
      <c r="BGW104" s="633"/>
      <c r="BGX104" s="633"/>
      <c r="BGY104" s="634"/>
      <c r="BGZ104" s="635"/>
      <c r="BHA104" s="636"/>
      <c r="BHB104" s="632"/>
      <c r="BHC104" s="633"/>
      <c r="BHD104" s="633"/>
      <c r="BHE104" s="634"/>
      <c r="BHF104" s="635"/>
      <c r="BHG104" s="636"/>
      <c r="BHH104" s="632"/>
      <c r="BHI104" s="633"/>
      <c r="BHJ104" s="633"/>
      <c r="BHK104" s="634"/>
      <c r="BHL104" s="635"/>
      <c r="BHM104" s="636"/>
      <c r="BHN104" s="632"/>
      <c r="BHO104" s="633"/>
      <c r="BHP104" s="633"/>
      <c r="BHQ104" s="634"/>
      <c r="BHR104" s="635"/>
      <c r="BHS104" s="636"/>
      <c r="BHT104" s="632"/>
      <c r="BHU104" s="633"/>
      <c r="BHV104" s="633"/>
      <c r="BHW104" s="634"/>
      <c r="BHX104" s="635"/>
      <c r="BHY104" s="636"/>
      <c r="BHZ104" s="632"/>
      <c r="BIA104" s="633"/>
      <c r="BIB104" s="633"/>
      <c r="BIC104" s="634"/>
      <c r="BID104" s="635"/>
      <c r="BIE104" s="636"/>
      <c r="BIF104" s="632"/>
      <c r="BIG104" s="633"/>
      <c r="BIH104" s="633"/>
      <c r="BII104" s="634"/>
      <c r="BIJ104" s="635"/>
      <c r="BIK104" s="636"/>
      <c r="BIL104" s="632"/>
      <c r="BIM104" s="633"/>
      <c r="BIN104" s="633"/>
      <c r="BIO104" s="634"/>
      <c r="BIP104" s="635"/>
      <c r="BIQ104" s="636"/>
      <c r="BIR104" s="632"/>
      <c r="BIS104" s="633"/>
      <c r="BIT104" s="633"/>
      <c r="BIU104" s="634"/>
      <c r="BIV104" s="635"/>
      <c r="BIW104" s="636"/>
      <c r="BIX104" s="632"/>
      <c r="BIY104" s="633"/>
      <c r="BIZ104" s="633"/>
      <c r="BJA104" s="634"/>
      <c r="BJB104" s="635"/>
      <c r="BJC104" s="636"/>
      <c r="BJD104" s="632"/>
      <c r="BJE104" s="633"/>
      <c r="BJF104" s="633"/>
      <c r="BJG104" s="634"/>
      <c r="BJH104" s="635"/>
      <c r="BJI104" s="636"/>
      <c r="BJJ104" s="632"/>
      <c r="BJK104" s="633"/>
      <c r="BJL104" s="633"/>
      <c r="BJM104" s="634"/>
      <c r="BJN104" s="635"/>
      <c r="BJO104" s="636"/>
      <c r="BJP104" s="632"/>
      <c r="BJQ104" s="633"/>
      <c r="BJR104" s="633"/>
      <c r="BJS104" s="634"/>
      <c r="BJT104" s="635"/>
      <c r="BJU104" s="636"/>
      <c r="BJV104" s="632"/>
      <c r="BJW104" s="633"/>
      <c r="BJX104" s="633"/>
      <c r="BJY104" s="634"/>
      <c r="BJZ104" s="635"/>
      <c r="BKA104" s="636"/>
      <c r="BKB104" s="632"/>
      <c r="BKC104" s="633"/>
      <c r="BKD104" s="633"/>
      <c r="BKE104" s="634"/>
      <c r="BKF104" s="635"/>
      <c r="BKG104" s="636"/>
      <c r="BKH104" s="632"/>
      <c r="BKI104" s="633"/>
      <c r="BKJ104" s="633"/>
      <c r="BKK104" s="634"/>
      <c r="BKL104" s="635"/>
      <c r="BKM104" s="636"/>
      <c r="BKN104" s="632"/>
      <c r="BKO104" s="633"/>
      <c r="BKP104" s="633"/>
      <c r="BKQ104" s="634"/>
      <c r="BKR104" s="635"/>
      <c r="BKS104" s="636"/>
      <c r="BKT104" s="632"/>
      <c r="BKU104" s="633"/>
      <c r="BKV104" s="633"/>
      <c r="BKW104" s="634"/>
      <c r="BKX104" s="635"/>
      <c r="BKY104" s="636"/>
      <c r="BKZ104" s="632"/>
      <c r="BLA104" s="633"/>
      <c r="BLB104" s="633"/>
      <c r="BLC104" s="634"/>
      <c r="BLD104" s="635"/>
      <c r="BLE104" s="636"/>
      <c r="BLF104" s="632"/>
      <c r="BLG104" s="633"/>
      <c r="BLH104" s="633"/>
      <c r="BLI104" s="634"/>
      <c r="BLJ104" s="635"/>
      <c r="BLK104" s="636"/>
      <c r="BLL104" s="632"/>
      <c r="BLM104" s="633"/>
      <c r="BLN104" s="633"/>
      <c r="BLO104" s="634"/>
      <c r="BLP104" s="635"/>
      <c r="BLQ104" s="636"/>
      <c r="BLR104" s="632"/>
      <c r="BLS104" s="633"/>
      <c r="BLT104" s="633"/>
      <c r="BLU104" s="634"/>
      <c r="BLV104" s="635"/>
      <c r="BLW104" s="636"/>
      <c r="BLX104" s="632"/>
      <c r="BLY104" s="633"/>
      <c r="BLZ104" s="633"/>
      <c r="BMA104" s="634"/>
      <c r="BMB104" s="635"/>
      <c r="BMC104" s="636"/>
      <c r="BMD104" s="632"/>
      <c r="BME104" s="633"/>
      <c r="BMF104" s="633"/>
      <c r="BMG104" s="634"/>
      <c r="BMH104" s="635"/>
      <c r="BMI104" s="636"/>
      <c r="BMJ104" s="632"/>
      <c r="BMK104" s="633"/>
      <c r="BML104" s="633"/>
      <c r="BMM104" s="634"/>
      <c r="BMN104" s="635"/>
      <c r="BMO104" s="636"/>
      <c r="BMP104" s="632"/>
      <c r="BMQ104" s="633"/>
      <c r="BMR104" s="633"/>
      <c r="BMS104" s="634"/>
      <c r="BMT104" s="635"/>
      <c r="BMU104" s="636"/>
      <c r="BMV104" s="632"/>
      <c r="BMW104" s="633"/>
      <c r="BMX104" s="633"/>
      <c r="BMY104" s="634"/>
      <c r="BMZ104" s="635"/>
      <c r="BNA104" s="636"/>
      <c r="BNB104" s="632"/>
      <c r="BNC104" s="633"/>
      <c r="BND104" s="633"/>
      <c r="BNE104" s="634"/>
      <c r="BNF104" s="635"/>
      <c r="BNG104" s="636"/>
      <c r="BNH104" s="632"/>
      <c r="BNI104" s="633"/>
      <c r="BNJ104" s="633"/>
      <c r="BNK104" s="634"/>
      <c r="BNL104" s="635"/>
      <c r="BNM104" s="636"/>
      <c r="BNN104" s="632"/>
      <c r="BNO104" s="633"/>
      <c r="BNP104" s="633"/>
      <c r="BNQ104" s="634"/>
      <c r="BNR104" s="635"/>
      <c r="BNS104" s="636"/>
      <c r="BNT104" s="632"/>
      <c r="BNU104" s="633"/>
      <c r="BNV104" s="633"/>
      <c r="BNW104" s="634"/>
      <c r="BNX104" s="635"/>
      <c r="BNY104" s="636"/>
      <c r="BNZ104" s="632"/>
      <c r="BOA104" s="633"/>
      <c r="BOB104" s="633"/>
      <c r="BOC104" s="634"/>
      <c r="BOD104" s="635"/>
      <c r="BOE104" s="636"/>
      <c r="BOF104" s="632"/>
      <c r="BOG104" s="633"/>
      <c r="BOH104" s="633"/>
      <c r="BOI104" s="634"/>
      <c r="BOJ104" s="635"/>
      <c r="BOK104" s="636"/>
      <c r="BOL104" s="632"/>
      <c r="BOM104" s="633"/>
      <c r="BON104" s="633"/>
      <c r="BOO104" s="634"/>
      <c r="BOP104" s="635"/>
      <c r="BOQ104" s="636"/>
      <c r="BOR104" s="632"/>
      <c r="BOS104" s="633"/>
      <c r="BOT104" s="633"/>
      <c r="BOU104" s="634"/>
      <c r="BOV104" s="635"/>
      <c r="BOW104" s="636"/>
      <c r="BOX104" s="632"/>
      <c r="BOY104" s="633"/>
      <c r="BOZ104" s="633"/>
      <c r="BPA104" s="634"/>
      <c r="BPB104" s="635"/>
      <c r="BPC104" s="636"/>
      <c r="BPD104" s="632"/>
      <c r="BPE104" s="633"/>
      <c r="BPF104" s="633"/>
      <c r="BPG104" s="634"/>
      <c r="BPH104" s="635"/>
      <c r="BPI104" s="636"/>
      <c r="BPJ104" s="632"/>
      <c r="BPK104" s="633"/>
      <c r="BPL104" s="633"/>
      <c r="BPM104" s="634"/>
      <c r="BPN104" s="635"/>
      <c r="BPO104" s="636"/>
      <c r="BPP104" s="632"/>
      <c r="BPQ104" s="633"/>
      <c r="BPR104" s="633"/>
      <c r="BPS104" s="634"/>
      <c r="BPT104" s="635"/>
      <c r="BPU104" s="636"/>
      <c r="BPV104" s="632"/>
      <c r="BPW104" s="633"/>
      <c r="BPX104" s="633"/>
      <c r="BPY104" s="634"/>
      <c r="BPZ104" s="635"/>
      <c r="BQA104" s="636"/>
      <c r="BQB104" s="632"/>
      <c r="BQC104" s="633"/>
      <c r="BQD104" s="633"/>
      <c r="BQE104" s="634"/>
      <c r="BQF104" s="635"/>
      <c r="BQG104" s="636"/>
      <c r="BQH104" s="632"/>
      <c r="BQI104" s="633"/>
      <c r="BQJ104" s="633"/>
      <c r="BQK104" s="634"/>
      <c r="BQL104" s="635"/>
      <c r="BQM104" s="636"/>
      <c r="BQN104" s="632"/>
      <c r="BQO104" s="633"/>
      <c r="BQP104" s="633"/>
      <c r="BQQ104" s="634"/>
      <c r="BQR104" s="635"/>
      <c r="BQS104" s="636"/>
      <c r="BQT104" s="632"/>
      <c r="BQU104" s="633"/>
      <c r="BQV104" s="633"/>
      <c r="BQW104" s="634"/>
      <c r="BQX104" s="635"/>
      <c r="BQY104" s="636"/>
      <c r="BQZ104" s="632"/>
      <c r="BRA104" s="633"/>
      <c r="BRB104" s="633"/>
      <c r="BRC104" s="634"/>
      <c r="BRD104" s="635"/>
      <c r="BRE104" s="636"/>
      <c r="BRF104" s="632"/>
      <c r="BRG104" s="633"/>
      <c r="BRH104" s="633"/>
      <c r="BRI104" s="634"/>
      <c r="BRJ104" s="635"/>
      <c r="BRK104" s="636"/>
      <c r="BRL104" s="632"/>
      <c r="BRM104" s="633"/>
      <c r="BRN104" s="633"/>
      <c r="BRO104" s="634"/>
      <c r="BRP104" s="635"/>
      <c r="BRQ104" s="636"/>
      <c r="BRR104" s="632"/>
      <c r="BRS104" s="633"/>
      <c r="BRT104" s="633"/>
      <c r="BRU104" s="634"/>
      <c r="BRV104" s="635"/>
      <c r="BRW104" s="636"/>
      <c r="BRX104" s="632"/>
      <c r="BRY104" s="633"/>
      <c r="BRZ104" s="633"/>
      <c r="BSA104" s="634"/>
      <c r="BSB104" s="635"/>
      <c r="BSC104" s="636"/>
      <c r="BSD104" s="632"/>
      <c r="BSE104" s="633"/>
      <c r="BSF104" s="633"/>
      <c r="BSG104" s="634"/>
      <c r="BSH104" s="635"/>
      <c r="BSI104" s="636"/>
      <c r="BSJ104" s="632"/>
      <c r="BSK104" s="633"/>
      <c r="BSL104" s="633"/>
      <c r="BSM104" s="634"/>
      <c r="BSN104" s="635"/>
      <c r="BSO104" s="636"/>
      <c r="BSP104" s="632"/>
      <c r="BSQ104" s="633"/>
      <c r="BSR104" s="633"/>
      <c r="BSS104" s="634"/>
      <c r="BST104" s="635"/>
      <c r="BSU104" s="636"/>
      <c r="BSV104" s="632"/>
      <c r="BSW104" s="633"/>
      <c r="BSX104" s="633"/>
      <c r="BSY104" s="634"/>
      <c r="BSZ104" s="635"/>
      <c r="BTA104" s="636"/>
      <c r="BTB104" s="632"/>
      <c r="BTC104" s="633"/>
      <c r="BTD104" s="633"/>
      <c r="BTE104" s="634"/>
      <c r="BTF104" s="635"/>
      <c r="BTG104" s="636"/>
      <c r="BTH104" s="632"/>
      <c r="BTI104" s="633"/>
      <c r="BTJ104" s="633"/>
      <c r="BTK104" s="634"/>
      <c r="BTL104" s="635"/>
      <c r="BTM104" s="636"/>
      <c r="BTN104" s="632"/>
      <c r="BTO104" s="633"/>
      <c r="BTP104" s="633"/>
      <c r="BTQ104" s="634"/>
      <c r="BTR104" s="635"/>
      <c r="BTS104" s="636"/>
      <c r="BTT104" s="632"/>
      <c r="BTU104" s="633"/>
      <c r="BTV104" s="633"/>
      <c r="BTW104" s="634"/>
      <c r="BTX104" s="635"/>
      <c r="BTY104" s="636"/>
      <c r="BTZ104" s="632"/>
      <c r="BUA104" s="633"/>
      <c r="BUB104" s="633"/>
      <c r="BUC104" s="634"/>
      <c r="BUD104" s="635"/>
      <c r="BUE104" s="636"/>
      <c r="BUF104" s="632"/>
      <c r="BUG104" s="633"/>
      <c r="BUH104" s="633"/>
      <c r="BUI104" s="634"/>
      <c r="BUJ104" s="635"/>
      <c r="BUK104" s="636"/>
      <c r="BUL104" s="632"/>
      <c r="BUM104" s="633"/>
      <c r="BUN104" s="633"/>
      <c r="BUO104" s="634"/>
      <c r="BUP104" s="635"/>
      <c r="BUQ104" s="636"/>
      <c r="BUR104" s="632"/>
      <c r="BUS104" s="633"/>
      <c r="BUT104" s="633"/>
      <c r="BUU104" s="634"/>
      <c r="BUV104" s="635"/>
      <c r="BUW104" s="636"/>
      <c r="BUX104" s="632"/>
      <c r="BUY104" s="633"/>
      <c r="BUZ104" s="633"/>
      <c r="BVA104" s="634"/>
      <c r="BVB104" s="635"/>
      <c r="BVC104" s="636"/>
      <c r="BVD104" s="632"/>
      <c r="BVE104" s="633"/>
      <c r="BVF104" s="633"/>
      <c r="BVG104" s="634"/>
      <c r="BVH104" s="635"/>
      <c r="BVI104" s="636"/>
      <c r="BVJ104" s="632"/>
      <c r="BVK104" s="633"/>
      <c r="BVL104" s="633"/>
      <c r="BVM104" s="634"/>
      <c r="BVN104" s="635"/>
      <c r="BVO104" s="636"/>
      <c r="BVP104" s="632"/>
      <c r="BVQ104" s="633"/>
      <c r="BVR104" s="633"/>
      <c r="BVS104" s="634"/>
      <c r="BVT104" s="635"/>
      <c r="BVU104" s="636"/>
      <c r="BVV104" s="632"/>
      <c r="BVW104" s="633"/>
      <c r="BVX104" s="633"/>
      <c r="BVY104" s="634"/>
      <c r="BVZ104" s="635"/>
      <c r="BWA104" s="636"/>
      <c r="BWB104" s="632"/>
      <c r="BWC104" s="633"/>
      <c r="BWD104" s="633"/>
      <c r="BWE104" s="634"/>
      <c r="BWF104" s="635"/>
      <c r="BWG104" s="636"/>
      <c r="BWH104" s="632"/>
      <c r="BWI104" s="633"/>
      <c r="BWJ104" s="633"/>
      <c r="BWK104" s="634"/>
      <c r="BWL104" s="635"/>
      <c r="BWM104" s="636"/>
      <c r="BWN104" s="632"/>
      <c r="BWO104" s="633"/>
      <c r="BWP104" s="633"/>
      <c r="BWQ104" s="634"/>
      <c r="BWR104" s="635"/>
      <c r="BWS104" s="636"/>
      <c r="BWT104" s="632"/>
      <c r="BWU104" s="633"/>
      <c r="BWV104" s="633"/>
      <c r="BWW104" s="634"/>
      <c r="BWX104" s="635"/>
      <c r="BWY104" s="636"/>
      <c r="BWZ104" s="632"/>
      <c r="BXA104" s="633"/>
      <c r="BXB104" s="633"/>
      <c r="BXC104" s="634"/>
      <c r="BXD104" s="635"/>
      <c r="BXE104" s="636"/>
      <c r="BXF104" s="632"/>
      <c r="BXG104" s="633"/>
      <c r="BXH104" s="633"/>
      <c r="BXI104" s="634"/>
      <c r="BXJ104" s="635"/>
      <c r="BXK104" s="636"/>
      <c r="BXL104" s="632"/>
      <c r="BXM104" s="633"/>
      <c r="BXN104" s="633"/>
      <c r="BXO104" s="634"/>
      <c r="BXP104" s="635"/>
      <c r="BXQ104" s="636"/>
      <c r="BXR104" s="632"/>
      <c r="BXS104" s="633"/>
      <c r="BXT104" s="633"/>
      <c r="BXU104" s="634"/>
      <c r="BXV104" s="635"/>
      <c r="BXW104" s="636"/>
      <c r="BXX104" s="632"/>
      <c r="BXY104" s="633"/>
      <c r="BXZ104" s="633"/>
      <c r="BYA104" s="634"/>
      <c r="BYB104" s="635"/>
      <c r="BYC104" s="636"/>
      <c r="BYD104" s="632"/>
      <c r="BYE104" s="633"/>
      <c r="BYF104" s="633"/>
      <c r="BYG104" s="634"/>
      <c r="BYH104" s="635"/>
      <c r="BYI104" s="636"/>
      <c r="BYJ104" s="632"/>
      <c r="BYK104" s="633"/>
      <c r="BYL104" s="633"/>
      <c r="BYM104" s="634"/>
      <c r="BYN104" s="635"/>
      <c r="BYO104" s="636"/>
      <c r="BYP104" s="632"/>
      <c r="BYQ104" s="633"/>
      <c r="BYR104" s="633"/>
      <c r="BYS104" s="634"/>
      <c r="BYT104" s="635"/>
      <c r="BYU104" s="636"/>
      <c r="BYV104" s="632"/>
      <c r="BYW104" s="633"/>
      <c r="BYX104" s="633"/>
      <c r="BYY104" s="634"/>
      <c r="BYZ104" s="635"/>
      <c r="BZA104" s="636"/>
      <c r="BZB104" s="632"/>
      <c r="BZC104" s="633"/>
      <c r="BZD104" s="633"/>
      <c r="BZE104" s="634"/>
      <c r="BZF104" s="635"/>
      <c r="BZG104" s="636"/>
      <c r="BZH104" s="632"/>
      <c r="BZI104" s="633"/>
      <c r="BZJ104" s="633"/>
      <c r="BZK104" s="634"/>
      <c r="BZL104" s="635"/>
      <c r="BZM104" s="636"/>
      <c r="BZN104" s="632"/>
      <c r="BZO104" s="633"/>
      <c r="BZP104" s="633"/>
      <c r="BZQ104" s="634"/>
      <c r="BZR104" s="635"/>
      <c r="BZS104" s="636"/>
      <c r="BZT104" s="632"/>
      <c r="BZU104" s="633"/>
      <c r="BZV104" s="633"/>
      <c r="BZW104" s="634"/>
      <c r="BZX104" s="635"/>
      <c r="BZY104" s="636"/>
      <c r="BZZ104" s="632"/>
      <c r="CAA104" s="633"/>
      <c r="CAB104" s="633"/>
      <c r="CAC104" s="634"/>
      <c r="CAD104" s="635"/>
      <c r="CAE104" s="636"/>
      <c r="CAF104" s="632"/>
      <c r="CAG104" s="633"/>
      <c r="CAH104" s="633"/>
      <c r="CAI104" s="634"/>
      <c r="CAJ104" s="635"/>
      <c r="CAK104" s="636"/>
      <c r="CAL104" s="632"/>
      <c r="CAM104" s="633"/>
      <c r="CAN104" s="633"/>
      <c r="CAO104" s="634"/>
      <c r="CAP104" s="635"/>
      <c r="CAQ104" s="636"/>
      <c r="CAR104" s="632"/>
      <c r="CAS104" s="633"/>
      <c r="CAT104" s="633"/>
      <c r="CAU104" s="634"/>
      <c r="CAV104" s="635"/>
      <c r="CAW104" s="636"/>
      <c r="CAX104" s="632"/>
      <c r="CAY104" s="633"/>
      <c r="CAZ104" s="633"/>
      <c r="CBA104" s="634"/>
      <c r="CBB104" s="635"/>
      <c r="CBC104" s="636"/>
      <c r="CBD104" s="632"/>
      <c r="CBE104" s="633"/>
      <c r="CBF104" s="633"/>
      <c r="CBG104" s="634"/>
      <c r="CBH104" s="635"/>
      <c r="CBI104" s="636"/>
      <c r="CBJ104" s="632"/>
      <c r="CBK104" s="633"/>
      <c r="CBL104" s="633"/>
      <c r="CBM104" s="634"/>
      <c r="CBN104" s="635"/>
      <c r="CBO104" s="636"/>
      <c r="CBP104" s="632"/>
      <c r="CBQ104" s="633"/>
      <c r="CBR104" s="633"/>
      <c r="CBS104" s="634"/>
      <c r="CBT104" s="635"/>
      <c r="CBU104" s="636"/>
      <c r="CBV104" s="632"/>
      <c r="CBW104" s="633"/>
      <c r="CBX104" s="633"/>
      <c r="CBY104" s="634"/>
      <c r="CBZ104" s="635"/>
      <c r="CCA104" s="636"/>
      <c r="CCB104" s="632"/>
      <c r="CCC104" s="633"/>
      <c r="CCD104" s="633"/>
      <c r="CCE104" s="634"/>
      <c r="CCF104" s="635"/>
      <c r="CCG104" s="636"/>
      <c r="CCH104" s="632"/>
      <c r="CCI104" s="633"/>
      <c r="CCJ104" s="633"/>
      <c r="CCK104" s="634"/>
      <c r="CCL104" s="635"/>
      <c r="CCM104" s="636"/>
      <c r="CCN104" s="632"/>
      <c r="CCO104" s="633"/>
      <c r="CCP104" s="633"/>
      <c r="CCQ104" s="634"/>
      <c r="CCR104" s="635"/>
      <c r="CCS104" s="636"/>
      <c r="CCT104" s="632"/>
      <c r="CCU104" s="633"/>
      <c r="CCV104" s="633"/>
      <c r="CCW104" s="634"/>
      <c r="CCX104" s="635"/>
      <c r="CCY104" s="636"/>
      <c r="CCZ104" s="632"/>
      <c r="CDA104" s="633"/>
      <c r="CDB104" s="633"/>
      <c r="CDC104" s="634"/>
      <c r="CDD104" s="635"/>
      <c r="CDE104" s="636"/>
      <c r="CDF104" s="632"/>
      <c r="CDG104" s="633"/>
      <c r="CDH104" s="633"/>
      <c r="CDI104" s="634"/>
      <c r="CDJ104" s="635"/>
      <c r="CDK104" s="636"/>
      <c r="CDL104" s="632"/>
      <c r="CDM104" s="633"/>
      <c r="CDN104" s="633"/>
      <c r="CDO104" s="634"/>
      <c r="CDP104" s="635"/>
      <c r="CDQ104" s="636"/>
      <c r="CDR104" s="632"/>
      <c r="CDS104" s="633"/>
      <c r="CDT104" s="633"/>
      <c r="CDU104" s="634"/>
      <c r="CDV104" s="635"/>
      <c r="CDW104" s="636"/>
      <c r="CDX104" s="632"/>
      <c r="CDY104" s="633"/>
      <c r="CDZ104" s="633"/>
      <c r="CEA104" s="634"/>
      <c r="CEB104" s="635"/>
      <c r="CEC104" s="636"/>
      <c r="CED104" s="632"/>
      <c r="CEE104" s="633"/>
      <c r="CEF104" s="633"/>
      <c r="CEG104" s="634"/>
      <c r="CEH104" s="635"/>
      <c r="CEI104" s="636"/>
      <c r="CEJ104" s="632"/>
      <c r="CEK104" s="633"/>
      <c r="CEL104" s="633"/>
      <c r="CEM104" s="634"/>
      <c r="CEN104" s="635"/>
      <c r="CEO104" s="636"/>
      <c r="CEP104" s="632"/>
      <c r="CEQ104" s="633"/>
      <c r="CER104" s="633"/>
      <c r="CES104" s="634"/>
      <c r="CET104" s="635"/>
      <c r="CEU104" s="636"/>
      <c r="CEV104" s="632"/>
      <c r="CEW104" s="633"/>
      <c r="CEX104" s="633"/>
      <c r="CEY104" s="634"/>
      <c r="CEZ104" s="635"/>
      <c r="CFA104" s="636"/>
      <c r="CFB104" s="632"/>
      <c r="CFC104" s="633"/>
      <c r="CFD104" s="633"/>
      <c r="CFE104" s="634"/>
      <c r="CFF104" s="635"/>
      <c r="CFG104" s="636"/>
      <c r="CFH104" s="632"/>
      <c r="CFI104" s="633"/>
      <c r="CFJ104" s="633"/>
      <c r="CFK104" s="634"/>
      <c r="CFL104" s="635"/>
      <c r="CFM104" s="636"/>
      <c r="CFN104" s="632"/>
      <c r="CFO104" s="633"/>
      <c r="CFP104" s="633"/>
      <c r="CFQ104" s="634"/>
      <c r="CFR104" s="635"/>
      <c r="CFS104" s="636"/>
      <c r="CFT104" s="632"/>
      <c r="CFU104" s="633"/>
      <c r="CFV104" s="633"/>
      <c r="CFW104" s="634"/>
      <c r="CFX104" s="635"/>
      <c r="CFY104" s="636"/>
      <c r="CFZ104" s="632"/>
      <c r="CGA104" s="633"/>
      <c r="CGB104" s="633"/>
      <c r="CGC104" s="634"/>
      <c r="CGD104" s="635"/>
      <c r="CGE104" s="636"/>
      <c r="CGF104" s="632"/>
      <c r="CGG104" s="633"/>
      <c r="CGH104" s="633"/>
      <c r="CGI104" s="634"/>
      <c r="CGJ104" s="635"/>
      <c r="CGK104" s="636"/>
      <c r="CGL104" s="632"/>
      <c r="CGM104" s="633"/>
      <c r="CGN104" s="633"/>
      <c r="CGO104" s="634"/>
      <c r="CGP104" s="635"/>
      <c r="CGQ104" s="636"/>
      <c r="CGR104" s="632"/>
      <c r="CGS104" s="633"/>
      <c r="CGT104" s="633"/>
      <c r="CGU104" s="634"/>
      <c r="CGV104" s="635"/>
      <c r="CGW104" s="636"/>
      <c r="CGX104" s="632"/>
      <c r="CGY104" s="633"/>
      <c r="CGZ104" s="633"/>
      <c r="CHA104" s="634"/>
      <c r="CHB104" s="635"/>
      <c r="CHC104" s="636"/>
      <c r="CHD104" s="632"/>
      <c r="CHE104" s="633"/>
      <c r="CHF104" s="633"/>
      <c r="CHG104" s="634"/>
      <c r="CHH104" s="635"/>
      <c r="CHI104" s="636"/>
      <c r="CHJ104" s="632"/>
      <c r="CHK104" s="633"/>
      <c r="CHL104" s="633"/>
      <c r="CHM104" s="634"/>
      <c r="CHN104" s="635"/>
      <c r="CHO104" s="636"/>
      <c r="CHP104" s="632"/>
      <c r="CHQ104" s="633"/>
      <c r="CHR104" s="633"/>
      <c r="CHS104" s="634"/>
      <c r="CHT104" s="635"/>
      <c r="CHU104" s="636"/>
      <c r="CHV104" s="632"/>
      <c r="CHW104" s="633"/>
      <c r="CHX104" s="633"/>
      <c r="CHY104" s="634"/>
      <c r="CHZ104" s="635"/>
      <c r="CIA104" s="636"/>
      <c r="CIB104" s="632"/>
      <c r="CIC104" s="633"/>
      <c r="CID104" s="633"/>
      <c r="CIE104" s="634"/>
      <c r="CIF104" s="635"/>
      <c r="CIG104" s="636"/>
      <c r="CIH104" s="632"/>
      <c r="CII104" s="633"/>
      <c r="CIJ104" s="633"/>
      <c r="CIK104" s="634"/>
      <c r="CIL104" s="635"/>
      <c r="CIM104" s="636"/>
      <c r="CIN104" s="632"/>
      <c r="CIO104" s="633"/>
      <c r="CIP104" s="633"/>
      <c r="CIQ104" s="634"/>
      <c r="CIR104" s="635"/>
      <c r="CIS104" s="636"/>
      <c r="CIT104" s="632"/>
      <c r="CIU104" s="633"/>
      <c r="CIV104" s="633"/>
      <c r="CIW104" s="634"/>
      <c r="CIX104" s="635"/>
      <c r="CIY104" s="636"/>
      <c r="CIZ104" s="632"/>
      <c r="CJA104" s="633"/>
      <c r="CJB104" s="633"/>
      <c r="CJC104" s="634"/>
      <c r="CJD104" s="635"/>
      <c r="CJE104" s="636"/>
      <c r="CJF104" s="632"/>
      <c r="CJG104" s="633"/>
      <c r="CJH104" s="633"/>
      <c r="CJI104" s="634"/>
      <c r="CJJ104" s="635"/>
      <c r="CJK104" s="636"/>
      <c r="CJL104" s="632"/>
      <c r="CJM104" s="633"/>
      <c r="CJN104" s="633"/>
      <c r="CJO104" s="634"/>
      <c r="CJP104" s="635"/>
      <c r="CJQ104" s="636"/>
      <c r="CJR104" s="632"/>
      <c r="CJS104" s="633"/>
      <c r="CJT104" s="633"/>
      <c r="CJU104" s="634"/>
      <c r="CJV104" s="635"/>
      <c r="CJW104" s="636"/>
      <c r="CJX104" s="632"/>
      <c r="CJY104" s="633"/>
      <c r="CJZ104" s="633"/>
      <c r="CKA104" s="634"/>
      <c r="CKB104" s="635"/>
      <c r="CKC104" s="636"/>
      <c r="CKD104" s="632"/>
      <c r="CKE104" s="633"/>
      <c r="CKF104" s="633"/>
      <c r="CKG104" s="634"/>
      <c r="CKH104" s="635"/>
      <c r="CKI104" s="636"/>
      <c r="CKJ104" s="632"/>
      <c r="CKK104" s="633"/>
      <c r="CKL104" s="633"/>
      <c r="CKM104" s="634"/>
      <c r="CKN104" s="635"/>
      <c r="CKO104" s="636"/>
      <c r="CKP104" s="632"/>
      <c r="CKQ104" s="633"/>
      <c r="CKR104" s="633"/>
      <c r="CKS104" s="634"/>
      <c r="CKT104" s="635"/>
      <c r="CKU104" s="636"/>
      <c r="CKV104" s="632"/>
      <c r="CKW104" s="633"/>
      <c r="CKX104" s="633"/>
      <c r="CKY104" s="634"/>
      <c r="CKZ104" s="635"/>
      <c r="CLA104" s="636"/>
      <c r="CLB104" s="632"/>
      <c r="CLC104" s="633"/>
      <c r="CLD104" s="633"/>
      <c r="CLE104" s="634"/>
      <c r="CLF104" s="635"/>
      <c r="CLG104" s="636"/>
      <c r="CLH104" s="632"/>
      <c r="CLI104" s="633"/>
      <c r="CLJ104" s="633"/>
      <c r="CLK104" s="634"/>
      <c r="CLL104" s="635"/>
      <c r="CLM104" s="636"/>
      <c r="CLN104" s="632"/>
      <c r="CLO104" s="633"/>
      <c r="CLP104" s="633"/>
      <c r="CLQ104" s="634"/>
      <c r="CLR104" s="635"/>
      <c r="CLS104" s="636"/>
      <c r="CLT104" s="632"/>
      <c r="CLU104" s="633"/>
      <c r="CLV104" s="633"/>
      <c r="CLW104" s="634"/>
      <c r="CLX104" s="635"/>
      <c r="CLY104" s="636"/>
      <c r="CLZ104" s="632"/>
      <c r="CMA104" s="633"/>
      <c r="CMB104" s="633"/>
      <c r="CMC104" s="634"/>
      <c r="CMD104" s="635"/>
      <c r="CME104" s="636"/>
      <c r="CMF104" s="632"/>
      <c r="CMG104" s="633"/>
      <c r="CMH104" s="633"/>
      <c r="CMI104" s="634"/>
      <c r="CMJ104" s="635"/>
      <c r="CMK104" s="636"/>
      <c r="CML104" s="632"/>
      <c r="CMM104" s="633"/>
      <c r="CMN104" s="633"/>
      <c r="CMO104" s="634"/>
      <c r="CMP104" s="635"/>
      <c r="CMQ104" s="636"/>
      <c r="CMR104" s="632"/>
      <c r="CMS104" s="633"/>
      <c r="CMT104" s="633"/>
      <c r="CMU104" s="634"/>
      <c r="CMV104" s="635"/>
      <c r="CMW104" s="636"/>
      <c r="CMX104" s="632"/>
      <c r="CMY104" s="633"/>
      <c r="CMZ104" s="633"/>
      <c r="CNA104" s="634"/>
      <c r="CNB104" s="635"/>
      <c r="CNC104" s="636"/>
      <c r="CND104" s="632"/>
      <c r="CNE104" s="633"/>
      <c r="CNF104" s="633"/>
      <c r="CNG104" s="634"/>
      <c r="CNH104" s="635"/>
      <c r="CNI104" s="636"/>
      <c r="CNJ104" s="632"/>
      <c r="CNK104" s="633"/>
      <c r="CNL104" s="633"/>
      <c r="CNM104" s="634"/>
      <c r="CNN104" s="635"/>
      <c r="CNO104" s="636"/>
      <c r="CNP104" s="632"/>
      <c r="CNQ104" s="633"/>
      <c r="CNR104" s="633"/>
      <c r="CNS104" s="634"/>
      <c r="CNT104" s="635"/>
      <c r="CNU104" s="636"/>
      <c r="CNV104" s="632"/>
      <c r="CNW104" s="633"/>
      <c r="CNX104" s="633"/>
      <c r="CNY104" s="634"/>
      <c r="CNZ104" s="635"/>
      <c r="COA104" s="636"/>
      <c r="COB104" s="632"/>
      <c r="COC104" s="633"/>
      <c r="COD104" s="633"/>
      <c r="COE104" s="634"/>
      <c r="COF104" s="635"/>
      <c r="COG104" s="636"/>
      <c r="COH104" s="632"/>
      <c r="COI104" s="633"/>
      <c r="COJ104" s="633"/>
      <c r="COK104" s="634"/>
      <c r="COL104" s="635"/>
      <c r="COM104" s="636"/>
      <c r="CON104" s="632"/>
      <c r="COO104" s="633"/>
      <c r="COP104" s="633"/>
      <c r="COQ104" s="634"/>
      <c r="COR104" s="635"/>
      <c r="COS104" s="636"/>
      <c r="COT104" s="632"/>
      <c r="COU104" s="633"/>
      <c r="COV104" s="633"/>
      <c r="COW104" s="634"/>
      <c r="COX104" s="635"/>
      <c r="COY104" s="636"/>
      <c r="COZ104" s="632"/>
      <c r="CPA104" s="633"/>
      <c r="CPB104" s="633"/>
      <c r="CPC104" s="634"/>
      <c r="CPD104" s="635"/>
      <c r="CPE104" s="636"/>
      <c r="CPF104" s="632"/>
      <c r="CPG104" s="633"/>
      <c r="CPH104" s="633"/>
      <c r="CPI104" s="634"/>
      <c r="CPJ104" s="635"/>
      <c r="CPK104" s="636"/>
      <c r="CPL104" s="632"/>
      <c r="CPM104" s="633"/>
      <c r="CPN104" s="633"/>
      <c r="CPO104" s="634"/>
      <c r="CPP104" s="635"/>
      <c r="CPQ104" s="636"/>
      <c r="CPR104" s="632"/>
      <c r="CPS104" s="633"/>
      <c r="CPT104" s="633"/>
      <c r="CPU104" s="634"/>
      <c r="CPV104" s="635"/>
      <c r="CPW104" s="636"/>
      <c r="CPX104" s="632"/>
      <c r="CPY104" s="633"/>
      <c r="CPZ104" s="633"/>
      <c r="CQA104" s="634"/>
      <c r="CQB104" s="635"/>
      <c r="CQC104" s="636"/>
      <c r="CQD104" s="632"/>
      <c r="CQE104" s="633"/>
      <c r="CQF104" s="633"/>
      <c r="CQG104" s="634"/>
      <c r="CQH104" s="635"/>
      <c r="CQI104" s="636"/>
      <c r="CQJ104" s="632"/>
      <c r="CQK104" s="633"/>
      <c r="CQL104" s="633"/>
      <c r="CQM104" s="634"/>
      <c r="CQN104" s="635"/>
      <c r="CQO104" s="636"/>
      <c r="CQP104" s="632"/>
      <c r="CQQ104" s="633"/>
      <c r="CQR104" s="633"/>
      <c r="CQS104" s="634"/>
      <c r="CQT104" s="635"/>
      <c r="CQU104" s="636"/>
      <c r="CQV104" s="632"/>
      <c r="CQW104" s="633"/>
      <c r="CQX104" s="633"/>
      <c r="CQY104" s="634"/>
      <c r="CQZ104" s="635"/>
      <c r="CRA104" s="636"/>
      <c r="CRB104" s="632"/>
      <c r="CRC104" s="633"/>
      <c r="CRD104" s="633"/>
      <c r="CRE104" s="634"/>
      <c r="CRF104" s="635"/>
      <c r="CRG104" s="636"/>
      <c r="CRH104" s="632"/>
      <c r="CRI104" s="633"/>
      <c r="CRJ104" s="633"/>
      <c r="CRK104" s="634"/>
      <c r="CRL104" s="635"/>
      <c r="CRM104" s="636"/>
      <c r="CRN104" s="632"/>
      <c r="CRO104" s="633"/>
      <c r="CRP104" s="633"/>
      <c r="CRQ104" s="634"/>
      <c r="CRR104" s="635"/>
      <c r="CRS104" s="636"/>
      <c r="CRT104" s="632"/>
      <c r="CRU104" s="633"/>
      <c r="CRV104" s="633"/>
      <c r="CRW104" s="634"/>
      <c r="CRX104" s="635"/>
      <c r="CRY104" s="636"/>
      <c r="CRZ104" s="632"/>
      <c r="CSA104" s="633"/>
      <c r="CSB104" s="633"/>
      <c r="CSC104" s="634"/>
      <c r="CSD104" s="635"/>
      <c r="CSE104" s="636"/>
      <c r="CSF104" s="632"/>
      <c r="CSG104" s="633"/>
      <c r="CSH104" s="633"/>
      <c r="CSI104" s="634"/>
      <c r="CSJ104" s="635"/>
      <c r="CSK104" s="636"/>
      <c r="CSL104" s="632"/>
      <c r="CSM104" s="633"/>
      <c r="CSN104" s="633"/>
      <c r="CSO104" s="634"/>
      <c r="CSP104" s="635"/>
      <c r="CSQ104" s="636"/>
      <c r="CSR104" s="632"/>
      <c r="CSS104" s="633"/>
      <c r="CST104" s="633"/>
      <c r="CSU104" s="634"/>
      <c r="CSV104" s="635"/>
      <c r="CSW104" s="636"/>
      <c r="CSX104" s="632"/>
      <c r="CSY104" s="633"/>
      <c r="CSZ104" s="633"/>
      <c r="CTA104" s="634"/>
      <c r="CTB104" s="635"/>
      <c r="CTC104" s="636"/>
      <c r="CTD104" s="632"/>
      <c r="CTE104" s="633"/>
      <c r="CTF104" s="633"/>
      <c r="CTG104" s="634"/>
      <c r="CTH104" s="635"/>
      <c r="CTI104" s="636"/>
      <c r="CTJ104" s="632"/>
      <c r="CTK104" s="633"/>
      <c r="CTL104" s="633"/>
      <c r="CTM104" s="634"/>
      <c r="CTN104" s="635"/>
      <c r="CTO104" s="636"/>
      <c r="CTP104" s="632"/>
      <c r="CTQ104" s="633"/>
      <c r="CTR104" s="633"/>
      <c r="CTS104" s="634"/>
      <c r="CTT104" s="635"/>
      <c r="CTU104" s="636"/>
      <c r="CTV104" s="632"/>
      <c r="CTW104" s="633"/>
      <c r="CTX104" s="633"/>
      <c r="CTY104" s="634"/>
      <c r="CTZ104" s="635"/>
      <c r="CUA104" s="636"/>
      <c r="CUB104" s="632"/>
      <c r="CUC104" s="633"/>
      <c r="CUD104" s="633"/>
      <c r="CUE104" s="634"/>
      <c r="CUF104" s="635"/>
      <c r="CUG104" s="636"/>
      <c r="CUH104" s="632"/>
      <c r="CUI104" s="633"/>
      <c r="CUJ104" s="633"/>
      <c r="CUK104" s="634"/>
      <c r="CUL104" s="635"/>
      <c r="CUM104" s="636"/>
      <c r="CUN104" s="632"/>
      <c r="CUO104" s="633"/>
      <c r="CUP104" s="633"/>
      <c r="CUQ104" s="634"/>
      <c r="CUR104" s="635"/>
      <c r="CUS104" s="636"/>
      <c r="CUT104" s="632"/>
      <c r="CUU104" s="633"/>
      <c r="CUV104" s="633"/>
      <c r="CUW104" s="634"/>
      <c r="CUX104" s="635"/>
      <c r="CUY104" s="636"/>
      <c r="CUZ104" s="632"/>
      <c r="CVA104" s="633"/>
      <c r="CVB104" s="633"/>
      <c r="CVC104" s="634"/>
      <c r="CVD104" s="635"/>
      <c r="CVE104" s="636"/>
      <c r="CVF104" s="632"/>
      <c r="CVG104" s="633"/>
      <c r="CVH104" s="633"/>
      <c r="CVI104" s="634"/>
      <c r="CVJ104" s="635"/>
      <c r="CVK104" s="636"/>
      <c r="CVL104" s="632"/>
      <c r="CVM104" s="633"/>
      <c r="CVN104" s="633"/>
      <c r="CVO104" s="634"/>
      <c r="CVP104" s="635"/>
      <c r="CVQ104" s="636"/>
      <c r="CVR104" s="632"/>
      <c r="CVS104" s="633"/>
      <c r="CVT104" s="633"/>
      <c r="CVU104" s="634"/>
      <c r="CVV104" s="635"/>
      <c r="CVW104" s="636"/>
      <c r="CVX104" s="632"/>
      <c r="CVY104" s="633"/>
      <c r="CVZ104" s="633"/>
      <c r="CWA104" s="634"/>
      <c r="CWB104" s="635"/>
      <c r="CWC104" s="636"/>
      <c r="CWD104" s="632"/>
      <c r="CWE104" s="633"/>
      <c r="CWF104" s="633"/>
      <c r="CWG104" s="634"/>
      <c r="CWH104" s="635"/>
      <c r="CWI104" s="636"/>
      <c r="CWJ104" s="632"/>
      <c r="CWK104" s="633"/>
      <c r="CWL104" s="633"/>
      <c r="CWM104" s="634"/>
      <c r="CWN104" s="635"/>
      <c r="CWO104" s="636"/>
      <c r="CWP104" s="632"/>
      <c r="CWQ104" s="633"/>
      <c r="CWR104" s="633"/>
      <c r="CWS104" s="634"/>
      <c r="CWT104" s="635"/>
      <c r="CWU104" s="636"/>
      <c r="CWV104" s="632"/>
      <c r="CWW104" s="633"/>
      <c r="CWX104" s="633"/>
      <c r="CWY104" s="634"/>
      <c r="CWZ104" s="635"/>
      <c r="CXA104" s="636"/>
      <c r="CXB104" s="632"/>
      <c r="CXC104" s="633"/>
      <c r="CXD104" s="633"/>
      <c r="CXE104" s="634"/>
      <c r="CXF104" s="635"/>
      <c r="CXG104" s="636"/>
      <c r="CXH104" s="632"/>
      <c r="CXI104" s="633"/>
      <c r="CXJ104" s="633"/>
      <c r="CXK104" s="634"/>
      <c r="CXL104" s="635"/>
      <c r="CXM104" s="636"/>
      <c r="CXN104" s="632"/>
      <c r="CXO104" s="633"/>
      <c r="CXP104" s="633"/>
      <c r="CXQ104" s="634"/>
      <c r="CXR104" s="635"/>
      <c r="CXS104" s="636"/>
      <c r="CXT104" s="632"/>
      <c r="CXU104" s="633"/>
      <c r="CXV104" s="633"/>
      <c r="CXW104" s="634"/>
      <c r="CXX104" s="635"/>
      <c r="CXY104" s="636"/>
      <c r="CXZ104" s="632"/>
      <c r="CYA104" s="633"/>
      <c r="CYB104" s="633"/>
      <c r="CYC104" s="634"/>
      <c r="CYD104" s="635"/>
      <c r="CYE104" s="636"/>
      <c r="CYF104" s="632"/>
      <c r="CYG104" s="633"/>
      <c r="CYH104" s="633"/>
      <c r="CYI104" s="634"/>
      <c r="CYJ104" s="635"/>
      <c r="CYK104" s="636"/>
      <c r="CYL104" s="632"/>
      <c r="CYM104" s="633"/>
      <c r="CYN104" s="633"/>
      <c r="CYO104" s="634"/>
      <c r="CYP104" s="635"/>
      <c r="CYQ104" s="636"/>
      <c r="CYR104" s="632"/>
      <c r="CYS104" s="633"/>
      <c r="CYT104" s="633"/>
      <c r="CYU104" s="634"/>
      <c r="CYV104" s="635"/>
      <c r="CYW104" s="636"/>
      <c r="CYX104" s="632"/>
      <c r="CYY104" s="633"/>
      <c r="CYZ104" s="633"/>
      <c r="CZA104" s="634"/>
      <c r="CZB104" s="635"/>
      <c r="CZC104" s="636"/>
      <c r="CZD104" s="632"/>
      <c r="CZE104" s="633"/>
      <c r="CZF104" s="633"/>
      <c r="CZG104" s="634"/>
      <c r="CZH104" s="635"/>
      <c r="CZI104" s="636"/>
      <c r="CZJ104" s="632"/>
      <c r="CZK104" s="633"/>
      <c r="CZL104" s="633"/>
      <c r="CZM104" s="634"/>
      <c r="CZN104" s="635"/>
      <c r="CZO104" s="636"/>
      <c r="CZP104" s="632"/>
      <c r="CZQ104" s="633"/>
      <c r="CZR104" s="633"/>
      <c r="CZS104" s="634"/>
      <c r="CZT104" s="635"/>
      <c r="CZU104" s="636"/>
      <c r="CZV104" s="632"/>
      <c r="CZW104" s="633"/>
      <c r="CZX104" s="633"/>
      <c r="CZY104" s="634"/>
      <c r="CZZ104" s="635"/>
      <c r="DAA104" s="636"/>
      <c r="DAB104" s="632"/>
      <c r="DAC104" s="633"/>
      <c r="DAD104" s="633"/>
      <c r="DAE104" s="634"/>
      <c r="DAF104" s="635"/>
      <c r="DAG104" s="636"/>
      <c r="DAH104" s="632"/>
      <c r="DAI104" s="633"/>
      <c r="DAJ104" s="633"/>
      <c r="DAK104" s="634"/>
      <c r="DAL104" s="635"/>
      <c r="DAM104" s="636"/>
      <c r="DAN104" s="632"/>
      <c r="DAO104" s="633"/>
      <c r="DAP104" s="633"/>
      <c r="DAQ104" s="634"/>
      <c r="DAR104" s="635"/>
      <c r="DAS104" s="636"/>
      <c r="DAT104" s="632"/>
      <c r="DAU104" s="633"/>
      <c r="DAV104" s="633"/>
      <c r="DAW104" s="634"/>
      <c r="DAX104" s="635"/>
      <c r="DAY104" s="636"/>
      <c r="DAZ104" s="632"/>
      <c r="DBA104" s="633"/>
      <c r="DBB104" s="633"/>
      <c r="DBC104" s="634"/>
      <c r="DBD104" s="635"/>
      <c r="DBE104" s="636"/>
      <c r="DBF104" s="632"/>
      <c r="DBG104" s="633"/>
      <c r="DBH104" s="633"/>
      <c r="DBI104" s="634"/>
      <c r="DBJ104" s="635"/>
      <c r="DBK104" s="636"/>
      <c r="DBL104" s="632"/>
      <c r="DBM104" s="633"/>
      <c r="DBN104" s="633"/>
      <c r="DBO104" s="634"/>
      <c r="DBP104" s="635"/>
      <c r="DBQ104" s="636"/>
      <c r="DBR104" s="632"/>
      <c r="DBS104" s="633"/>
      <c r="DBT104" s="633"/>
      <c r="DBU104" s="634"/>
      <c r="DBV104" s="635"/>
      <c r="DBW104" s="636"/>
      <c r="DBX104" s="632"/>
      <c r="DBY104" s="633"/>
      <c r="DBZ104" s="633"/>
      <c r="DCA104" s="634"/>
      <c r="DCB104" s="635"/>
      <c r="DCC104" s="636"/>
      <c r="DCD104" s="632"/>
      <c r="DCE104" s="633"/>
      <c r="DCF104" s="633"/>
      <c r="DCG104" s="634"/>
      <c r="DCH104" s="635"/>
      <c r="DCI104" s="636"/>
      <c r="DCJ104" s="632"/>
      <c r="DCK104" s="633"/>
      <c r="DCL104" s="633"/>
      <c r="DCM104" s="634"/>
      <c r="DCN104" s="635"/>
      <c r="DCO104" s="636"/>
      <c r="DCP104" s="632"/>
      <c r="DCQ104" s="633"/>
      <c r="DCR104" s="633"/>
      <c r="DCS104" s="634"/>
      <c r="DCT104" s="635"/>
      <c r="DCU104" s="636"/>
      <c r="DCV104" s="632"/>
      <c r="DCW104" s="633"/>
      <c r="DCX104" s="633"/>
      <c r="DCY104" s="634"/>
      <c r="DCZ104" s="635"/>
      <c r="DDA104" s="636"/>
      <c r="DDB104" s="632"/>
      <c r="DDC104" s="633"/>
      <c r="DDD104" s="633"/>
      <c r="DDE104" s="634"/>
      <c r="DDF104" s="635"/>
      <c r="DDG104" s="636"/>
      <c r="DDH104" s="632"/>
      <c r="DDI104" s="633"/>
      <c r="DDJ104" s="633"/>
      <c r="DDK104" s="634"/>
      <c r="DDL104" s="635"/>
      <c r="DDM104" s="636"/>
      <c r="DDN104" s="632"/>
      <c r="DDO104" s="633"/>
      <c r="DDP104" s="633"/>
      <c r="DDQ104" s="634"/>
      <c r="DDR104" s="635"/>
      <c r="DDS104" s="636"/>
      <c r="DDT104" s="632"/>
      <c r="DDU104" s="633"/>
      <c r="DDV104" s="633"/>
      <c r="DDW104" s="634"/>
      <c r="DDX104" s="635"/>
      <c r="DDY104" s="636"/>
      <c r="DDZ104" s="632"/>
      <c r="DEA104" s="633"/>
      <c r="DEB104" s="633"/>
      <c r="DEC104" s="634"/>
      <c r="DED104" s="635"/>
      <c r="DEE104" s="636"/>
      <c r="DEF104" s="632"/>
      <c r="DEG104" s="633"/>
      <c r="DEH104" s="633"/>
      <c r="DEI104" s="634"/>
      <c r="DEJ104" s="635"/>
      <c r="DEK104" s="636"/>
      <c r="DEL104" s="632"/>
      <c r="DEM104" s="633"/>
      <c r="DEN104" s="633"/>
      <c r="DEO104" s="634"/>
      <c r="DEP104" s="635"/>
      <c r="DEQ104" s="636"/>
      <c r="DER104" s="632"/>
      <c r="DES104" s="633"/>
      <c r="DET104" s="633"/>
      <c r="DEU104" s="634"/>
      <c r="DEV104" s="635"/>
      <c r="DEW104" s="636"/>
      <c r="DEX104" s="632"/>
      <c r="DEY104" s="633"/>
      <c r="DEZ104" s="633"/>
      <c r="DFA104" s="634"/>
      <c r="DFB104" s="635"/>
      <c r="DFC104" s="636"/>
      <c r="DFD104" s="632"/>
      <c r="DFE104" s="633"/>
      <c r="DFF104" s="633"/>
      <c r="DFG104" s="634"/>
      <c r="DFH104" s="635"/>
      <c r="DFI104" s="636"/>
      <c r="DFJ104" s="632"/>
      <c r="DFK104" s="633"/>
      <c r="DFL104" s="633"/>
      <c r="DFM104" s="634"/>
      <c r="DFN104" s="635"/>
      <c r="DFO104" s="636"/>
      <c r="DFP104" s="632"/>
      <c r="DFQ104" s="633"/>
      <c r="DFR104" s="633"/>
      <c r="DFS104" s="634"/>
      <c r="DFT104" s="635"/>
      <c r="DFU104" s="636"/>
      <c r="DFV104" s="632"/>
      <c r="DFW104" s="633"/>
      <c r="DFX104" s="633"/>
      <c r="DFY104" s="634"/>
      <c r="DFZ104" s="635"/>
      <c r="DGA104" s="636"/>
      <c r="DGB104" s="632"/>
      <c r="DGC104" s="633"/>
      <c r="DGD104" s="633"/>
      <c r="DGE104" s="634"/>
      <c r="DGF104" s="635"/>
      <c r="DGG104" s="636"/>
      <c r="DGH104" s="632"/>
      <c r="DGI104" s="633"/>
      <c r="DGJ104" s="633"/>
      <c r="DGK104" s="634"/>
      <c r="DGL104" s="635"/>
      <c r="DGM104" s="636"/>
      <c r="DGN104" s="632"/>
      <c r="DGO104" s="633"/>
      <c r="DGP104" s="633"/>
      <c r="DGQ104" s="634"/>
      <c r="DGR104" s="635"/>
      <c r="DGS104" s="636"/>
      <c r="DGT104" s="632"/>
      <c r="DGU104" s="633"/>
      <c r="DGV104" s="633"/>
      <c r="DGW104" s="634"/>
      <c r="DGX104" s="635"/>
      <c r="DGY104" s="636"/>
      <c r="DGZ104" s="632"/>
      <c r="DHA104" s="633"/>
      <c r="DHB104" s="633"/>
      <c r="DHC104" s="634"/>
      <c r="DHD104" s="635"/>
      <c r="DHE104" s="636"/>
      <c r="DHF104" s="632"/>
      <c r="DHG104" s="633"/>
      <c r="DHH104" s="633"/>
      <c r="DHI104" s="634"/>
      <c r="DHJ104" s="635"/>
      <c r="DHK104" s="636"/>
      <c r="DHL104" s="632"/>
      <c r="DHM104" s="633"/>
      <c r="DHN104" s="633"/>
      <c r="DHO104" s="634"/>
      <c r="DHP104" s="635"/>
      <c r="DHQ104" s="636"/>
      <c r="DHR104" s="632"/>
      <c r="DHS104" s="633"/>
      <c r="DHT104" s="633"/>
      <c r="DHU104" s="634"/>
      <c r="DHV104" s="635"/>
      <c r="DHW104" s="636"/>
      <c r="DHX104" s="632"/>
      <c r="DHY104" s="633"/>
      <c r="DHZ104" s="633"/>
      <c r="DIA104" s="634"/>
      <c r="DIB104" s="635"/>
      <c r="DIC104" s="636"/>
      <c r="DID104" s="632"/>
      <c r="DIE104" s="633"/>
      <c r="DIF104" s="633"/>
      <c r="DIG104" s="634"/>
      <c r="DIH104" s="635"/>
      <c r="DII104" s="636"/>
      <c r="DIJ104" s="632"/>
      <c r="DIK104" s="633"/>
      <c r="DIL104" s="633"/>
      <c r="DIM104" s="634"/>
      <c r="DIN104" s="635"/>
      <c r="DIO104" s="636"/>
      <c r="DIP104" s="632"/>
      <c r="DIQ104" s="633"/>
      <c r="DIR104" s="633"/>
      <c r="DIS104" s="634"/>
      <c r="DIT104" s="635"/>
      <c r="DIU104" s="636"/>
      <c r="DIV104" s="632"/>
      <c r="DIW104" s="633"/>
      <c r="DIX104" s="633"/>
      <c r="DIY104" s="634"/>
      <c r="DIZ104" s="635"/>
      <c r="DJA104" s="636"/>
      <c r="DJB104" s="632"/>
      <c r="DJC104" s="633"/>
      <c r="DJD104" s="633"/>
      <c r="DJE104" s="634"/>
      <c r="DJF104" s="635"/>
      <c r="DJG104" s="636"/>
      <c r="DJH104" s="632"/>
      <c r="DJI104" s="633"/>
      <c r="DJJ104" s="633"/>
      <c r="DJK104" s="634"/>
      <c r="DJL104" s="635"/>
      <c r="DJM104" s="636"/>
      <c r="DJN104" s="632"/>
      <c r="DJO104" s="633"/>
      <c r="DJP104" s="633"/>
      <c r="DJQ104" s="634"/>
      <c r="DJR104" s="635"/>
      <c r="DJS104" s="636"/>
      <c r="DJT104" s="632"/>
      <c r="DJU104" s="633"/>
      <c r="DJV104" s="633"/>
      <c r="DJW104" s="634"/>
      <c r="DJX104" s="635"/>
      <c r="DJY104" s="636"/>
      <c r="DJZ104" s="632"/>
      <c r="DKA104" s="633"/>
      <c r="DKB104" s="633"/>
      <c r="DKC104" s="634"/>
      <c r="DKD104" s="635"/>
      <c r="DKE104" s="636"/>
      <c r="DKF104" s="632"/>
      <c r="DKG104" s="633"/>
      <c r="DKH104" s="633"/>
      <c r="DKI104" s="634"/>
      <c r="DKJ104" s="635"/>
      <c r="DKK104" s="636"/>
      <c r="DKL104" s="632"/>
      <c r="DKM104" s="633"/>
      <c r="DKN104" s="633"/>
      <c r="DKO104" s="634"/>
      <c r="DKP104" s="635"/>
      <c r="DKQ104" s="636"/>
      <c r="DKR104" s="632"/>
      <c r="DKS104" s="633"/>
      <c r="DKT104" s="633"/>
      <c r="DKU104" s="634"/>
      <c r="DKV104" s="635"/>
      <c r="DKW104" s="636"/>
      <c r="DKX104" s="632"/>
      <c r="DKY104" s="633"/>
      <c r="DKZ104" s="633"/>
      <c r="DLA104" s="634"/>
      <c r="DLB104" s="635"/>
      <c r="DLC104" s="636"/>
      <c r="DLD104" s="632"/>
      <c r="DLE104" s="633"/>
      <c r="DLF104" s="633"/>
      <c r="DLG104" s="634"/>
      <c r="DLH104" s="635"/>
      <c r="DLI104" s="636"/>
      <c r="DLJ104" s="632"/>
      <c r="DLK104" s="633"/>
      <c r="DLL104" s="633"/>
      <c r="DLM104" s="634"/>
      <c r="DLN104" s="635"/>
      <c r="DLO104" s="636"/>
      <c r="DLP104" s="632"/>
      <c r="DLQ104" s="633"/>
      <c r="DLR104" s="633"/>
      <c r="DLS104" s="634"/>
      <c r="DLT104" s="635"/>
      <c r="DLU104" s="636"/>
      <c r="DLV104" s="632"/>
      <c r="DLW104" s="633"/>
      <c r="DLX104" s="633"/>
      <c r="DLY104" s="634"/>
      <c r="DLZ104" s="635"/>
      <c r="DMA104" s="636"/>
      <c r="DMB104" s="632"/>
      <c r="DMC104" s="633"/>
      <c r="DMD104" s="633"/>
      <c r="DME104" s="634"/>
      <c r="DMF104" s="635"/>
      <c r="DMG104" s="636"/>
      <c r="DMH104" s="632"/>
      <c r="DMI104" s="633"/>
      <c r="DMJ104" s="633"/>
      <c r="DMK104" s="634"/>
      <c r="DML104" s="635"/>
      <c r="DMM104" s="636"/>
      <c r="DMN104" s="632"/>
      <c r="DMO104" s="633"/>
      <c r="DMP104" s="633"/>
      <c r="DMQ104" s="634"/>
      <c r="DMR104" s="635"/>
      <c r="DMS104" s="636"/>
      <c r="DMT104" s="632"/>
      <c r="DMU104" s="633"/>
      <c r="DMV104" s="633"/>
      <c r="DMW104" s="634"/>
      <c r="DMX104" s="635"/>
      <c r="DMY104" s="636"/>
      <c r="DMZ104" s="632"/>
      <c r="DNA104" s="633"/>
      <c r="DNB104" s="633"/>
      <c r="DNC104" s="634"/>
      <c r="DND104" s="635"/>
      <c r="DNE104" s="636"/>
      <c r="DNF104" s="632"/>
      <c r="DNG104" s="633"/>
      <c r="DNH104" s="633"/>
      <c r="DNI104" s="634"/>
      <c r="DNJ104" s="635"/>
      <c r="DNK104" s="636"/>
      <c r="DNL104" s="632"/>
      <c r="DNM104" s="633"/>
      <c r="DNN104" s="633"/>
      <c r="DNO104" s="634"/>
      <c r="DNP104" s="635"/>
      <c r="DNQ104" s="636"/>
      <c r="DNR104" s="632"/>
      <c r="DNS104" s="633"/>
      <c r="DNT104" s="633"/>
      <c r="DNU104" s="634"/>
      <c r="DNV104" s="635"/>
      <c r="DNW104" s="636"/>
      <c r="DNX104" s="632"/>
      <c r="DNY104" s="633"/>
      <c r="DNZ104" s="633"/>
      <c r="DOA104" s="634"/>
      <c r="DOB104" s="635"/>
      <c r="DOC104" s="636"/>
      <c r="DOD104" s="632"/>
      <c r="DOE104" s="633"/>
      <c r="DOF104" s="633"/>
      <c r="DOG104" s="634"/>
      <c r="DOH104" s="635"/>
      <c r="DOI104" s="636"/>
      <c r="DOJ104" s="632"/>
      <c r="DOK104" s="633"/>
      <c r="DOL104" s="633"/>
      <c r="DOM104" s="634"/>
      <c r="DON104" s="635"/>
      <c r="DOO104" s="636"/>
      <c r="DOP104" s="632"/>
      <c r="DOQ104" s="633"/>
      <c r="DOR104" s="633"/>
      <c r="DOS104" s="634"/>
      <c r="DOT104" s="635"/>
      <c r="DOU104" s="636"/>
      <c r="DOV104" s="632"/>
      <c r="DOW104" s="633"/>
      <c r="DOX104" s="633"/>
      <c r="DOY104" s="634"/>
      <c r="DOZ104" s="635"/>
      <c r="DPA104" s="636"/>
      <c r="DPB104" s="632"/>
      <c r="DPC104" s="633"/>
      <c r="DPD104" s="633"/>
      <c r="DPE104" s="634"/>
      <c r="DPF104" s="635"/>
      <c r="DPG104" s="636"/>
      <c r="DPH104" s="632"/>
      <c r="DPI104" s="633"/>
      <c r="DPJ104" s="633"/>
      <c r="DPK104" s="634"/>
      <c r="DPL104" s="635"/>
      <c r="DPM104" s="636"/>
      <c r="DPN104" s="632"/>
      <c r="DPO104" s="633"/>
      <c r="DPP104" s="633"/>
      <c r="DPQ104" s="634"/>
      <c r="DPR104" s="635"/>
      <c r="DPS104" s="636"/>
      <c r="DPT104" s="632"/>
      <c r="DPU104" s="633"/>
      <c r="DPV104" s="633"/>
      <c r="DPW104" s="634"/>
      <c r="DPX104" s="635"/>
      <c r="DPY104" s="636"/>
      <c r="DPZ104" s="632"/>
      <c r="DQA104" s="633"/>
      <c r="DQB104" s="633"/>
      <c r="DQC104" s="634"/>
      <c r="DQD104" s="635"/>
      <c r="DQE104" s="636"/>
      <c r="DQF104" s="632"/>
      <c r="DQG104" s="633"/>
      <c r="DQH104" s="633"/>
      <c r="DQI104" s="634"/>
      <c r="DQJ104" s="635"/>
      <c r="DQK104" s="636"/>
      <c r="DQL104" s="632"/>
      <c r="DQM104" s="633"/>
      <c r="DQN104" s="633"/>
      <c r="DQO104" s="634"/>
      <c r="DQP104" s="635"/>
      <c r="DQQ104" s="636"/>
      <c r="DQR104" s="632"/>
      <c r="DQS104" s="633"/>
      <c r="DQT104" s="633"/>
      <c r="DQU104" s="634"/>
      <c r="DQV104" s="635"/>
      <c r="DQW104" s="636"/>
      <c r="DQX104" s="632"/>
      <c r="DQY104" s="633"/>
      <c r="DQZ104" s="633"/>
      <c r="DRA104" s="634"/>
      <c r="DRB104" s="635"/>
      <c r="DRC104" s="636"/>
      <c r="DRD104" s="632"/>
      <c r="DRE104" s="633"/>
      <c r="DRF104" s="633"/>
      <c r="DRG104" s="634"/>
      <c r="DRH104" s="635"/>
      <c r="DRI104" s="636"/>
      <c r="DRJ104" s="632"/>
      <c r="DRK104" s="633"/>
      <c r="DRL104" s="633"/>
      <c r="DRM104" s="634"/>
      <c r="DRN104" s="635"/>
      <c r="DRO104" s="636"/>
      <c r="DRP104" s="632"/>
      <c r="DRQ104" s="633"/>
      <c r="DRR104" s="633"/>
      <c r="DRS104" s="634"/>
      <c r="DRT104" s="635"/>
      <c r="DRU104" s="636"/>
      <c r="DRV104" s="632"/>
      <c r="DRW104" s="633"/>
      <c r="DRX104" s="633"/>
      <c r="DRY104" s="634"/>
      <c r="DRZ104" s="635"/>
      <c r="DSA104" s="636"/>
      <c r="DSB104" s="632"/>
      <c r="DSC104" s="633"/>
      <c r="DSD104" s="633"/>
      <c r="DSE104" s="634"/>
      <c r="DSF104" s="635"/>
      <c r="DSG104" s="636"/>
      <c r="DSH104" s="632"/>
      <c r="DSI104" s="633"/>
      <c r="DSJ104" s="633"/>
      <c r="DSK104" s="634"/>
      <c r="DSL104" s="635"/>
      <c r="DSM104" s="636"/>
      <c r="DSN104" s="632"/>
      <c r="DSO104" s="633"/>
      <c r="DSP104" s="633"/>
      <c r="DSQ104" s="634"/>
      <c r="DSR104" s="635"/>
      <c r="DSS104" s="636"/>
      <c r="DST104" s="632"/>
      <c r="DSU104" s="633"/>
      <c r="DSV104" s="633"/>
      <c r="DSW104" s="634"/>
      <c r="DSX104" s="635"/>
      <c r="DSY104" s="636"/>
      <c r="DSZ104" s="632"/>
      <c r="DTA104" s="633"/>
      <c r="DTB104" s="633"/>
      <c r="DTC104" s="634"/>
      <c r="DTD104" s="635"/>
      <c r="DTE104" s="636"/>
      <c r="DTF104" s="632"/>
      <c r="DTG104" s="633"/>
      <c r="DTH104" s="633"/>
      <c r="DTI104" s="634"/>
      <c r="DTJ104" s="635"/>
      <c r="DTK104" s="636"/>
      <c r="DTL104" s="632"/>
      <c r="DTM104" s="633"/>
      <c r="DTN104" s="633"/>
      <c r="DTO104" s="634"/>
      <c r="DTP104" s="635"/>
      <c r="DTQ104" s="636"/>
      <c r="DTR104" s="632"/>
      <c r="DTS104" s="633"/>
      <c r="DTT104" s="633"/>
      <c r="DTU104" s="634"/>
      <c r="DTV104" s="635"/>
      <c r="DTW104" s="636"/>
      <c r="DTX104" s="632"/>
      <c r="DTY104" s="633"/>
      <c r="DTZ104" s="633"/>
      <c r="DUA104" s="634"/>
      <c r="DUB104" s="635"/>
      <c r="DUC104" s="636"/>
      <c r="DUD104" s="632"/>
      <c r="DUE104" s="633"/>
      <c r="DUF104" s="633"/>
      <c r="DUG104" s="634"/>
      <c r="DUH104" s="635"/>
      <c r="DUI104" s="636"/>
      <c r="DUJ104" s="632"/>
      <c r="DUK104" s="633"/>
      <c r="DUL104" s="633"/>
      <c r="DUM104" s="634"/>
      <c r="DUN104" s="635"/>
      <c r="DUO104" s="636"/>
      <c r="DUP104" s="632"/>
      <c r="DUQ104" s="633"/>
      <c r="DUR104" s="633"/>
      <c r="DUS104" s="634"/>
      <c r="DUT104" s="635"/>
      <c r="DUU104" s="636"/>
      <c r="DUV104" s="632"/>
      <c r="DUW104" s="633"/>
      <c r="DUX104" s="633"/>
      <c r="DUY104" s="634"/>
      <c r="DUZ104" s="635"/>
      <c r="DVA104" s="636"/>
      <c r="DVB104" s="632"/>
      <c r="DVC104" s="633"/>
      <c r="DVD104" s="633"/>
      <c r="DVE104" s="634"/>
      <c r="DVF104" s="635"/>
      <c r="DVG104" s="636"/>
      <c r="DVH104" s="632"/>
      <c r="DVI104" s="633"/>
      <c r="DVJ104" s="633"/>
      <c r="DVK104" s="634"/>
      <c r="DVL104" s="635"/>
      <c r="DVM104" s="636"/>
      <c r="DVN104" s="632"/>
      <c r="DVO104" s="633"/>
      <c r="DVP104" s="633"/>
      <c r="DVQ104" s="634"/>
      <c r="DVR104" s="635"/>
      <c r="DVS104" s="636"/>
      <c r="DVT104" s="632"/>
      <c r="DVU104" s="633"/>
      <c r="DVV104" s="633"/>
      <c r="DVW104" s="634"/>
      <c r="DVX104" s="635"/>
      <c r="DVY104" s="636"/>
      <c r="DVZ104" s="632"/>
      <c r="DWA104" s="633"/>
      <c r="DWB104" s="633"/>
      <c r="DWC104" s="634"/>
      <c r="DWD104" s="635"/>
      <c r="DWE104" s="636"/>
      <c r="DWF104" s="632"/>
      <c r="DWG104" s="633"/>
      <c r="DWH104" s="633"/>
      <c r="DWI104" s="634"/>
      <c r="DWJ104" s="635"/>
      <c r="DWK104" s="636"/>
      <c r="DWL104" s="632"/>
      <c r="DWM104" s="633"/>
      <c r="DWN104" s="633"/>
      <c r="DWO104" s="634"/>
      <c r="DWP104" s="635"/>
      <c r="DWQ104" s="636"/>
      <c r="DWR104" s="632"/>
      <c r="DWS104" s="633"/>
      <c r="DWT104" s="633"/>
      <c r="DWU104" s="634"/>
      <c r="DWV104" s="635"/>
      <c r="DWW104" s="636"/>
      <c r="DWX104" s="632"/>
      <c r="DWY104" s="633"/>
      <c r="DWZ104" s="633"/>
      <c r="DXA104" s="634"/>
      <c r="DXB104" s="635"/>
      <c r="DXC104" s="636"/>
      <c r="DXD104" s="632"/>
      <c r="DXE104" s="633"/>
      <c r="DXF104" s="633"/>
      <c r="DXG104" s="634"/>
      <c r="DXH104" s="635"/>
      <c r="DXI104" s="636"/>
      <c r="DXJ104" s="632"/>
      <c r="DXK104" s="633"/>
      <c r="DXL104" s="633"/>
      <c r="DXM104" s="634"/>
      <c r="DXN104" s="635"/>
      <c r="DXO104" s="636"/>
      <c r="DXP104" s="632"/>
      <c r="DXQ104" s="633"/>
      <c r="DXR104" s="633"/>
      <c r="DXS104" s="634"/>
      <c r="DXT104" s="635"/>
      <c r="DXU104" s="636"/>
      <c r="DXV104" s="632"/>
      <c r="DXW104" s="633"/>
      <c r="DXX104" s="633"/>
      <c r="DXY104" s="634"/>
      <c r="DXZ104" s="635"/>
      <c r="DYA104" s="636"/>
      <c r="DYB104" s="632"/>
      <c r="DYC104" s="633"/>
      <c r="DYD104" s="633"/>
      <c r="DYE104" s="634"/>
      <c r="DYF104" s="635"/>
      <c r="DYG104" s="636"/>
      <c r="DYH104" s="632"/>
      <c r="DYI104" s="633"/>
      <c r="DYJ104" s="633"/>
      <c r="DYK104" s="634"/>
      <c r="DYL104" s="635"/>
      <c r="DYM104" s="636"/>
      <c r="DYN104" s="632"/>
      <c r="DYO104" s="633"/>
      <c r="DYP104" s="633"/>
      <c r="DYQ104" s="634"/>
      <c r="DYR104" s="635"/>
      <c r="DYS104" s="636"/>
      <c r="DYT104" s="632"/>
      <c r="DYU104" s="633"/>
      <c r="DYV104" s="633"/>
      <c r="DYW104" s="634"/>
      <c r="DYX104" s="635"/>
      <c r="DYY104" s="636"/>
      <c r="DYZ104" s="632"/>
      <c r="DZA104" s="633"/>
      <c r="DZB104" s="633"/>
      <c r="DZC104" s="634"/>
      <c r="DZD104" s="635"/>
      <c r="DZE104" s="636"/>
      <c r="DZF104" s="632"/>
      <c r="DZG104" s="633"/>
      <c r="DZH104" s="633"/>
      <c r="DZI104" s="634"/>
      <c r="DZJ104" s="635"/>
      <c r="DZK104" s="636"/>
      <c r="DZL104" s="632"/>
      <c r="DZM104" s="633"/>
      <c r="DZN104" s="633"/>
      <c r="DZO104" s="634"/>
      <c r="DZP104" s="635"/>
      <c r="DZQ104" s="636"/>
      <c r="DZR104" s="632"/>
      <c r="DZS104" s="633"/>
      <c r="DZT104" s="633"/>
      <c r="DZU104" s="634"/>
      <c r="DZV104" s="635"/>
      <c r="DZW104" s="636"/>
      <c r="DZX104" s="632"/>
      <c r="DZY104" s="633"/>
      <c r="DZZ104" s="633"/>
      <c r="EAA104" s="634"/>
      <c r="EAB104" s="635"/>
      <c r="EAC104" s="636"/>
      <c r="EAD104" s="632"/>
      <c r="EAE104" s="633"/>
      <c r="EAF104" s="633"/>
      <c r="EAG104" s="634"/>
      <c r="EAH104" s="635"/>
      <c r="EAI104" s="636"/>
      <c r="EAJ104" s="632"/>
      <c r="EAK104" s="633"/>
      <c r="EAL104" s="633"/>
      <c r="EAM104" s="634"/>
      <c r="EAN104" s="635"/>
      <c r="EAO104" s="636"/>
      <c r="EAP104" s="632"/>
      <c r="EAQ104" s="633"/>
      <c r="EAR104" s="633"/>
      <c r="EAS104" s="634"/>
      <c r="EAT104" s="635"/>
      <c r="EAU104" s="636"/>
      <c r="EAV104" s="632"/>
      <c r="EAW104" s="633"/>
      <c r="EAX104" s="633"/>
      <c r="EAY104" s="634"/>
      <c r="EAZ104" s="635"/>
      <c r="EBA104" s="636"/>
      <c r="EBB104" s="632"/>
      <c r="EBC104" s="633"/>
      <c r="EBD104" s="633"/>
      <c r="EBE104" s="634"/>
      <c r="EBF104" s="635"/>
      <c r="EBG104" s="636"/>
      <c r="EBH104" s="632"/>
      <c r="EBI104" s="633"/>
      <c r="EBJ104" s="633"/>
      <c r="EBK104" s="634"/>
      <c r="EBL104" s="635"/>
      <c r="EBM104" s="636"/>
      <c r="EBN104" s="632"/>
      <c r="EBO104" s="633"/>
      <c r="EBP104" s="633"/>
      <c r="EBQ104" s="634"/>
      <c r="EBR104" s="635"/>
      <c r="EBS104" s="636"/>
      <c r="EBT104" s="632"/>
      <c r="EBU104" s="633"/>
      <c r="EBV104" s="633"/>
      <c r="EBW104" s="634"/>
      <c r="EBX104" s="635"/>
      <c r="EBY104" s="636"/>
      <c r="EBZ104" s="632"/>
      <c r="ECA104" s="633"/>
      <c r="ECB104" s="633"/>
      <c r="ECC104" s="634"/>
      <c r="ECD104" s="635"/>
      <c r="ECE104" s="636"/>
      <c r="ECF104" s="632"/>
      <c r="ECG104" s="633"/>
      <c r="ECH104" s="633"/>
      <c r="ECI104" s="634"/>
      <c r="ECJ104" s="635"/>
      <c r="ECK104" s="636"/>
      <c r="ECL104" s="632"/>
      <c r="ECM104" s="633"/>
      <c r="ECN104" s="633"/>
      <c r="ECO104" s="634"/>
      <c r="ECP104" s="635"/>
      <c r="ECQ104" s="636"/>
      <c r="ECR104" s="632"/>
      <c r="ECS104" s="633"/>
      <c r="ECT104" s="633"/>
      <c r="ECU104" s="634"/>
      <c r="ECV104" s="635"/>
      <c r="ECW104" s="636"/>
      <c r="ECX104" s="632"/>
      <c r="ECY104" s="633"/>
      <c r="ECZ104" s="633"/>
      <c r="EDA104" s="634"/>
      <c r="EDB104" s="635"/>
      <c r="EDC104" s="636"/>
      <c r="EDD104" s="632"/>
      <c r="EDE104" s="633"/>
      <c r="EDF104" s="633"/>
      <c r="EDG104" s="634"/>
      <c r="EDH104" s="635"/>
      <c r="EDI104" s="636"/>
      <c r="EDJ104" s="632"/>
      <c r="EDK104" s="633"/>
      <c r="EDL104" s="633"/>
      <c r="EDM104" s="634"/>
      <c r="EDN104" s="635"/>
      <c r="EDO104" s="636"/>
      <c r="EDP104" s="632"/>
      <c r="EDQ104" s="633"/>
      <c r="EDR104" s="633"/>
      <c r="EDS104" s="634"/>
      <c r="EDT104" s="635"/>
      <c r="EDU104" s="636"/>
      <c r="EDV104" s="632"/>
      <c r="EDW104" s="633"/>
      <c r="EDX104" s="633"/>
      <c r="EDY104" s="634"/>
      <c r="EDZ104" s="635"/>
      <c r="EEA104" s="636"/>
      <c r="EEB104" s="632"/>
      <c r="EEC104" s="633"/>
      <c r="EED104" s="633"/>
      <c r="EEE104" s="634"/>
      <c r="EEF104" s="635"/>
      <c r="EEG104" s="636"/>
      <c r="EEH104" s="632"/>
      <c r="EEI104" s="633"/>
      <c r="EEJ104" s="633"/>
      <c r="EEK104" s="634"/>
      <c r="EEL104" s="635"/>
      <c r="EEM104" s="636"/>
      <c r="EEN104" s="632"/>
      <c r="EEO104" s="633"/>
      <c r="EEP104" s="633"/>
      <c r="EEQ104" s="634"/>
      <c r="EER104" s="635"/>
      <c r="EES104" s="636"/>
      <c r="EET104" s="632"/>
      <c r="EEU104" s="633"/>
      <c r="EEV104" s="633"/>
      <c r="EEW104" s="634"/>
      <c r="EEX104" s="635"/>
      <c r="EEY104" s="636"/>
      <c r="EEZ104" s="632"/>
      <c r="EFA104" s="633"/>
      <c r="EFB104" s="633"/>
      <c r="EFC104" s="634"/>
      <c r="EFD104" s="635"/>
      <c r="EFE104" s="636"/>
      <c r="EFF104" s="632"/>
      <c r="EFG104" s="633"/>
      <c r="EFH104" s="633"/>
      <c r="EFI104" s="634"/>
      <c r="EFJ104" s="635"/>
      <c r="EFK104" s="636"/>
      <c r="EFL104" s="632"/>
      <c r="EFM104" s="633"/>
      <c r="EFN104" s="633"/>
      <c r="EFO104" s="634"/>
      <c r="EFP104" s="635"/>
      <c r="EFQ104" s="636"/>
      <c r="EFR104" s="632"/>
      <c r="EFS104" s="633"/>
      <c r="EFT104" s="633"/>
      <c r="EFU104" s="634"/>
      <c r="EFV104" s="635"/>
      <c r="EFW104" s="636"/>
      <c r="EFX104" s="632"/>
      <c r="EFY104" s="633"/>
      <c r="EFZ104" s="633"/>
      <c r="EGA104" s="634"/>
      <c r="EGB104" s="635"/>
      <c r="EGC104" s="636"/>
      <c r="EGD104" s="632"/>
      <c r="EGE104" s="633"/>
      <c r="EGF104" s="633"/>
      <c r="EGG104" s="634"/>
      <c r="EGH104" s="635"/>
      <c r="EGI104" s="636"/>
      <c r="EGJ104" s="632"/>
      <c r="EGK104" s="633"/>
      <c r="EGL104" s="633"/>
      <c r="EGM104" s="634"/>
      <c r="EGN104" s="635"/>
      <c r="EGO104" s="636"/>
      <c r="EGP104" s="632"/>
      <c r="EGQ104" s="633"/>
      <c r="EGR104" s="633"/>
      <c r="EGS104" s="634"/>
      <c r="EGT104" s="635"/>
      <c r="EGU104" s="636"/>
      <c r="EGV104" s="632"/>
      <c r="EGW104" s="633"/>
      <c r="EGX104" s="633"/>
      <c r="EGY104" s="634"/>
      <c r="EGZ104" s="635"/>
      <c r="EHA104" s="636"/>
      <c r="EHB104" s="632"/>
      <c r="EHC104" s="633"/>
      <c r="EHD104" s="633"/>
      <c r="EHE104" s="634"/>
      <c r="EHF104" s="635"/>
      <c r="EHG104" s="636"/>
      <c r="EHH104" s="632"/>
      <c r="EHI104" s="633"/>
      <c r="EHJ104" s="633"/>
      <c r="EHK104" s="634"/>
      <c r="EHL104" s="635"/>
      <c r="EHM104" s="636"/>
      <c r="EHN104" s="632"/>
      <c r="EHO104" s="633"/>
      <c r="EHP104" s="633"/>
      <c r="EHQ104" s="634"/>
      <c r="EHR104" s="635"/>
      <c r="EHS104" s="636"/>
      <c r="EHT104" s="632"/>
      <c r="EHU104" s="633"/>
      <c r="EHV104" s="633"/>
      <c r="EHW104" s="634"/>
      <c r="EHX104" s="635"/>
      <c r="EHY104" s="636"/>
      <c r="EHZ104" s="632"/>
      <c r="EIA104" s="633"/>
      <c r="EIB104" s="633"/>
      <c r="EIC104" s="634"/>
      <c r="EID104" s="635"/>
      <c r="EIE104" s="636"/>
      <c r="EIF104" s="632"/>
      <c r="EIG104" s="633"/>
      <c r="EIH104" s="633"/>
      <c r="EII104" s="634"/>
      <c r="EIJ104" s="635"/>
      <c r="EIK104" s="636"/>
      <c r="EIL104" s="632"/>
      <c r="EIM104" s="633"/>
      <c r="EIN104" s="633"/>
      <c r="EIO104" s="634"/>
      <c r="EIP104" s="635"/>
      <c r="EIQ104" s="636"/>
      <c r="EIR104" s="632"/>
      <c r="EIS104" s="633"/>
      <c r="EIT104" s="633"/>
      <c r="EIU104" s="634"/>
      <c r="EIV104" s="635"/>
      <c r="EIW104" s="636"/>
      <c r="EIX104" s="632"/>
      <c r="EIY104" s="633"/>
      <c r="EIZ104" s="633"/>
      <c r="EJA104" s="634"/>
      <c r="EJB104" s="635"/>
      <c r="EJC104" s="636"/>
      <c r="EJD104" s="632"/>
      <c r="EJE104" s="633"/>
      <c r="EJF104" s="633"/>
      <c r="EJG104" s="634"/>
      <c r="EJH104" s="635"/>
      <c r="EJI104" s="636"/>
      <c r="EJJ104" s="632"/>
      <c r="EJK104" s="633"/>
      <c r="EJL104" s="633"/>
      <c r="EJM104" s="634"/>
      <c r="EJN104" s="635"/>
      <c r="EJO104" s="636"/>
      <c r="EJP104" s="632"/>
      <c r="EJQ104" s="633"/>
      <c r="EJR104" s="633"/>
      <c r="EJS104" s="634"/>
      <c r="EJT104" s="635"/>
      <c r="EJU104" s="636"/>
      <c r="EJV104" s="632"/>
      <c r="EJW104" s="633"/>
      <c r="EJX104" s="633"/>
      <c r="EJY104" s="634"/>
      <c r="EJZ104" s="635"/>
      <c r="EKA104" s="636"/>
      <c r="EKB104" s="632"/>
      <c r="EKC104" s="633"/>
      <c r="EKD104" s="633"/>
      <c r="EKE104" s="634"/>
      <c r="EKF104" s="635"/>
      <c r="EKG104" s="636"/>
      <c r="EKH104" s="632"/>
      <c r="EKI104" s="633"/>
      <c r="EKJ104" s="633"/>
      <c r="EKK104" s="634"/>
      <c r="EKL104" s="635"/>
      <c r="EKM104" s="636"/>
      <c r="EKN104" s="632"/>
      <c r="EKO104" s="633"/>
      <c r="EKP104" s="633"/>
      <c r="EKQ104" s="634"/>
      <c r="EKR104" s="635"/>
      <c r="EKS104" s="636"/>
      <c r="EKT104" s="632"/>
      <c r="EKU104" s="633"/>
      <c r="EKV104" s="633"/>
      <c r="EKW104" s="634"/>
      <c r="EKX104" s="635"/>
      <c r="EKY104" s="636"/>
      <c r="EKZ104" s="632"/>
      <c r="ELA104" s="633"/>
      <c r="ELB104" s="633"/>
      <c r="ELC104" s="634"/>
      <c r="ELD104" s="635"/>
      <c r="ELE104" s="636"/>
      <c r="ELF104" s="632"/>
      <c r="ELG104" s="633"/>
      <c r="ELH104" s="633"/>
      <c r="ELI104" s="634"/>
      <c r="ELJ104" s="635"/>
      <c r="ELK104" s="636"/>
      <c r="ELL104" s="632"/>
      <c r="ELM104" s="633"/>
      <c r="ELN104" s="633"/>
      <c r="ELO104" s="634"/>
      <c r="ELP104" s="635"/>
      <c r="ELQ104" s="636"/>
      <c r="ELR104" s="632"/>
      <c r="ELS104" s="633"/>
      <c r="ELT104" s="633"/>
      <c r="ELU104" s="634"/>
      <c r="ELV104" s="635"/>
      <c r="ELW104" s="636"/>
      <c r="ELX104" s="632"/>
      <c r="ELY104" s="633"/>
      <c r="ELZ104" s="633"/>
      <c r="EMA104" s="634"/>
      <c r="EMB104" s="635"/>
      <c r="EMC104" s="636"/>
      <c r="EMD104" s="632"/>
      <c r="EME104" s="633"/>
      <c r="EMF104" s="633"/>
      <c r="EMG104" s="634"/>
      <c r="EMH104" s="635"/>
      <c r="EMI104" s="636"/>
      <c r="EMJ104" s="632"/>
      <c r="EMK104" s="633"/>
      <c r="EML104" s="633"/>
      <c r="EMM104" s="634"/>
      <c r="EMN104" s="635"/>
      <c r="EMO104" s="636"/>
      <c r="EMP104" s="632"/>
      <c r="EMQ104" s="633"/>
      <c r="EMR104" s="633"/>
      <c r="EMS104" s="634"/>
      <c r="EMT104" s="635"/>
      <c r="EMU104" s="636"/>
      <c r="EMV104" s="632"/>
      <c r="EMW104" s="633"/>
      <c r="EMX104" s="633"/>
      <c r="EMY104" s="634"/>
      <c r="EMZ104" s="635"/>
      <c r="ENA104" s="636"/>
      <c r="ENB104" s="632"/>
      <c r="ENC104" s="633"/>
      <c r="END104" s="633"/>
      <c r="ENE104" s="634"/>
      <c r="ENF104" s="635"/>
      <c r="ENG104" s="636"/>
      <c r="ENH104" s="632"/>
      <c r="ENI104" s="633"/>
      <c r="ENJ104" s="633"/>
      <c r="ENK104" s="634"/>
      <c r="ENL104" s="635"/>
      <c r="ENM104" s="636"/>
      <c r="ENN104" s="632"/>
      <c r="ENO104" s="633"/>
      <c r="ENP104" s="633"/>
      <c r="ENQ104" s="634"/>
      <c r="ENR104" s="635"/>
      <c r="ENS104" s="636"/>
      <c r="ENT104" s="632"/>
      <c r="ENU104" s="633"/>
      <c r="ENV104" s="633"/>
      <c r="ENW104" s="634"/>
      <c r="ENX104" s="635"/>
      <c r="ENY104" s="636"/>
      <c r="ENZ104" s="632"/>
      <c r="EOA104" s="633"/>
      <c r="EOB104" s="633"/>
      <c r="EOC104" s="634"/>
      <c r="EOD104" s="635"/>
      <c r="EOE104" s="636"/>
      <c r="EOF104" s="632"/>
      <c r="EOG104" s="633"/>
      <c r="EOH104" s="633"/>
      <c r="EOI104" s="634"/>
      <c r="EOJ104" s="635"/>
      <c r="EOK104" s="636"/>
      <c r="EOL104" s="632"/>
      <c r="EOM104" s="633"/>
      <c r="EON104" s="633"/>
      <c r="EOO104" s="634"/>
      <c r="EOP104" s="635"/>
      <c r="EOQ104" s="636"/>
      <c r="EOR104" s="632"/>
      <c r="EOS104" s="633"/>
      <c r="EOT104" s="633"/>
      <c r="EOU104" s="634"/>
      <c r="EOV104" s="635"/>
      <c r="EOW104" s="636"/>
      <c r="EOX104" s="632"/>
      <c r="EOY104" s="633"/>
      <c r="EOZ104" s="633"/>
      <c r="EPA104" s="634"/>
      <c r="EPB104" s="635"/>
      <c r="EPC104" s="636"/>
      <c r="EPD104" s="632"/>
      <c r="EPE104" s="633"/>
      <c r="EPF104" s="633"/>
      <c r="EPG104" s="634"/>
      <c r="EPH104" s="635"/>
      <c r="EPI104" s="636"/>
      <c r="EPJ104" s="632"/>
      <c r="EPK104" s="633"/>
      <c r="EPL104" s="633"/>
      <c r="EPM104" s="634"/>
      <c r="EPN104" s="635"/>
      <c r="EPO104" s="636"/>
      <c r="EPP104" s="632"/>
      <c r="EPQ104" s="633"/>
      <c r="EPR104" s="633"/>
      <c r="EPS104" s="634"/>
      <c r="EPT104" s="635"/>
      <c r="EPU104" s="636"/>
      <c r="EPV104" s="632"/>
      <c r="EPW104" s="633"/>
      <c r="EPX104" s="633"/>
      <c r="EPY104" s="634"/>
      <c r="EPZ104" s="635"/>
      <c r="EQA104" s="636"/>
      <c r="EQB104" s="632"/>
      <c r="EQC104" s="633"/>
      <c r="EQD104" s="633"/>
      <c r="EQE104" s="634"/>
      <c r="EQF104" s="635"/>
      <c r="EQG104" s="636"/>
      <c r="EQH104" s="632"/>
      <c r="EQI104" s="633"/>
      <c r="EQJ104" s="633"/>
      <c r="EQK104" s="634"/>
      <c r="EQL104" s="635"/>
      <c r="EQM104" s="636"/>
      <c r="EQN104" s="632"/>
      <c r="EQO104" s="633"/>
      <c r="EQP104" s="633"/>
      <c r="EQQ104" s="634"/>
      <c r="EQR104" s="635"/>
      <c r="EQS104" s="636"/>
      <c r="EQT104" s="632"/>
      <c r="EQU104" s="633"/>
      <c r="EQV104" s="633"/>
      <c r="EQW104" s="634"/>
      <c r="EQX104" s="635"/>
      <c r="EQY104" s="636"/>
      <c r="EQZ104" s="632"/>
      <c r="ERA104" s="633"/>
      <c r="ERB104" s="633"/>
      <c r="ERC104" s="634"/>
      <c r="ERD104" s="635"/>
      <c r="ERE104" s="636"/>
      <c r="ERF104" s="632"/>
      <c r="ERG104" s="633"/>
      <c r="ERH104" s="633"/>
      <c r="ERI104" s="634"/>
      <c r="ERJ104" s="635"/>
      <c r="ERK104" s="636"/>
      <c r="ERL104" s="632"/>
      <c r="ERM104" s="633"/>
      <c r="ERN104" s="633"/>
      <c r="ERO104" s="634"/>
      <c r="ERP104" s="635"/>
      <c r="ERQ104" s="636"/>
      <c r="ERR104" s="632"/>
      <c r="ERS104" s="633"/>
      <c r="ERT104" s="633"/>
      <c r="ERU104" s="634"/>
      <c r="ERV104" s="635"/>
      <c r="ERW104" s="636"/>
      <c r="ERX104" s="632"/>
      <c r="ERY104" s="633"/>
      <c r="ERZ104" s="633"/>
      <c r="ESA104" s="634"/>
      <c r="ESB104" s="635"/>
      <c r="ESC104" s="636"/>
      <c r="ESD104" s="632"/>
      <c r="ESE104" s="633"/>
      <c r="ESF104" s="633"/>
      <c r="ESG104" s="634"/>
      <c r="ESH104" s="635"/>
      <c r="ESI104" s="636"/>
      <c r="ESJ104" s="632"/>
      <c r="ESK104" s="633"/>
      <c r="ESL104" s="633"/>
      <c r="ESM104" s="634"/>
      <c r="ESN104" s="635"/>
      <c r="ESO104" s="636"/>
      <c r="ESP104" s="632"/>
      <c r="ESQ104" s="633"/>
      <c r="ESR104" s="633"/>
      <c r="ESS104" s="634"/>
      <c r="EST104" s="635"/>
      <c r="ESU104" s="636"/>
      <c r="ESV104" s="632"/>
      <c r="ESW104" s="633"/>
      <c r="ESX104" s="633"/>
      <c r="ESY104" s="634"/>
      <c r="ESZ104" s="635"/>
      <c r="ETA104" s="636"/>
      <c r="ETB104" s="632"/>
      <c r="ETC104" s="633"/>
      <c r="ETD104" s="633"/>
      <c r="ETE104" s="634"/>
      <c r="ETF104" s="635"/>
      <c r="ETG104" s="636"/>
      <c r="ETH104" s="632"/>
      <c r="ETI104" s="633"/>
      <c r="ETJ104" s="633"/>
      <c r="ETK104" s="634"/>
      <c r="ETL104" s="635"/>
      <c r="ETM104" s="636"/>
      <c r="ETN104" s="632"/>
      <c r="ETO104" s="633"/>
      <c r="ETP104" s="633"/>
      <c r="ETQ104" s="634"/>
      <c r="ETR104" s="635"/>
      <c r="ETS104" s="636"/>
      <c r="ETT104" s="632"/>
      <c r="ETU104" s="633"/>
      <c r="ETV104" s="633"/>
      <c r="ETW104" s="634"/>
      <c r="ETX104" s="635"/>
      <c r="ETY104" s="636"/>
      <c r="ETZ104" s="632"/>
      <c r="EUA104" s="633"/>
      <c r="EUB104" s="633"/>
      <c r="EUC104" s="634"/>
      <c r="EUD104" s="635"/>
      <c r="EUE104" s="636"/>
      <c r="EUF104" s="632"/>
      <c r="EUG104" s="633"/>
      <c r="EUH104" s="633"/>
      <c r="EUI104" s="634"/>
      <c r="EUJ104" s="635"/>
      <c r="EUK104" s="636"/>
      <c r="EUL104" s="632"/>
      <c r="EUM104" s="633"/>
      <c r="EUN104" s="633"/>
      <c r="EUO104" s="634"/>
      <c r="EUP104" s="635"/>
      <c r="EUQ104" s="636"/>
      <c r="EUR104" s="632"/>
      <c r="EUS104" s="633"/>
      <c r="EUT104" s="633"/>
      <c r="EUU104" s="634"/>
      <c r="EUV104" s="635"/>
      <c r="EUW104" s="636"/>
      <c r="EUX104" s="632"/>
      <c r="EUY104" s="633"/>
      <c r="EUZ104" s="633"/>
      <c r="EVA104" s="634"/>
      <c r="EVB104" s="635"/>
      <c r="EVC104" s="636"/>
      <c r="EVD104" s="632"/>
      <c r="EVE104" s="633"/>
      <c r="EVF104" s="633"/>
      <c r="EVG104" s="634"/>
      <c r="EVH104" s="635"/>
      <c r="EVI104" s="636"/>
      <c r="EVJ104" s="632"/>
      <c r="EVK104" s="633"/>
      <c r="EVL104" s="633"/>
      <c r="EVM104" s="634"/>
      <c r="EVN104" s="635"/>
      <c r="EVO104" s="636"/>
      <c r="EVP104" s="632"/>
      <c r="EVQ104" s="633"/>
      <c r="EVR104" s="633"/>
      <c r="EVS104" s="634"/>
      <c r="EVT104" s="635"/>
      <c r="EVU104" s="636"/>
      <c r="EVV104" s="632"/>
      <c r="EVW104" s="633"/>
      <c r="EVX104" s="633"/>
      <c r="EVY104" s="634"/>
      <c r="EVZ104" s="635"/>
      <c r="EWA104" s="636"/>
      <c r="EWB104" s="632"/>
      <c r="EWC104" s="633"/>
      <c r="EWD104" s="633"/>
      <c r="EWE104" s="634"/>
      <c r="EWF104" s="635"/>
      <c r="EWG104" s="636"/>
      <c r="EWH104" s="632"/>
      <c r="EWI104" s="633"/>
      <c r="EWJ104" s="633"/>
      <c r="EWK104" s="634"/>
      <c r="EWL104" s="635"/>
      <c r="EWM104" s="636"/>
      <c r="EWN104" s="632"/>
      <c r="EWO104" s="633"/>
      <c r="EWP104" s="633"/>
      <c r="EWQ104" s="634"/>
      <c r="EWR104" s="635"/>
      <c r="EWS104" s="636"/>
      <c r="EWT104" s="632"/>
      <c r="EWU104" s="633"/>
      <c r="EWV104" s="633"/>
      <c r="EWW104" s="634"/>
      <c r="EWX104" s="635"/>
      <c r="EWY104" s="636"/>
      <c r="EWZ104" s="632"/>
      <c r="EXA104" s="633"/>
      <c r="EXB104" s="633"/>
      <c r="EXC104" s="634"/>
      <c r="EXD104" s="635"/>
      <c r="EXE104" s="636"/>
      <c r="EXF104" s="632"/>
      <c r="EXG104" s="633"/>
      <c r="EXH104" s="633"/>
      <c r="EXI104" s="634"/>
      <c r="EXJ104" s="635"/>
      <c r="EXK104" s="636"/>
      <c r="EXL104" s="632"/>
      <c r="EXM104" s="633"/>
      <c r="EXN104" s="633"/>
      <c r="EXO104" s="634"/>
      <c r="EXP104" s="635"/>
      <c r="EXQ104" s="636"/>
      <c r="EXR104" s="632"/>
      <c r="EXS104" s="633"/>
      <c r="EXT104" s="633"/>
      <c r="EXU104" s="634"/>
      <c r="EXV104" s="635"/>
      <c r="EXW104" s="636"/>
      <c r="EXX104" s="632"/>
      <c r="EXY104" s="633"/>
      <c r="EXZ104" s="633"/>
      <c r="EYA104" s="634"/>
      <c r="EYB104" s="635"/>
      <c r="EYC104" s="636"/>
      <c r="EYD104" s="632"/>
      <c r="EYE104" s="633"/>
      <c r="EYF104" s="633"/>
      <c r="EYG104" s="634"/>
      <c r="EYH104" s="635"/>
      <c r="EYI104" s="636"/>
      <c r="EYJ104" s="632"/>
      <c r="EYK104" s="633"/>
      <c r="EYL104" s="633"/>
      <c r="EYM104" s="634"/>
      <c r="EYN104" s="635"/>
      <c r="EYO104" s="636"/>
      <c r="EYP104" s="632"/>
      <c r="EYQ104" s="633"/>
      <c r="EYR104" s="633"/>
      <c r="EYS104" s="634"/>
      <c r="EYT104" s="635"/>
      <c r="EYU104" s="636"/>
      <c r="EYV104" s="632"/>
      <c r="EYW104" s="633"/>
      <c r="EYX104" s="633"/>
      <c r="EYY104" s="634"/>
      <c r="EYZ104" s="635"/>
      <c r="EZA104" s="636"/>
      <c r="EZB104" s="632"/>
      <c r="EZC104" s="633"/>
      <c r="EZD104" s="633"/>
      <c r="EZE104" s="634"/>
      <c r="EZF104" s="635"/>
      <c r="EZG104" s="636"/>
      <c r="EZH104" s="632"/>
      <c r="EZI104" s="633"/>
      <c r="EZJ104" s="633"/>
      <c r="EZK104" s="634"/>
      <c r="EZL104" s="635"/>
      <c r="EZM104" s="636"/>
      <c r="EZN104" s="632"/>
      <c r="EZO104" s="633"/>
      <c r="EZP104" s="633"/>
      <c r="EZQ104" s="634"/>
      <c r="EZR104" s="635"/>
      <c r="EZS104" s="636"/>
      <c r="EZT104" s="632"/>
      <c r="EZU104" s="633"/>
      <c r="EZV104" s="633"/>
      <c r="EZW104" s="634"/>
      <c r="EZX104" s="635"/>
      <c r="EZY104" s="636"/>
      <c r="EZZ104" s="632"/>
      <c r="FAA104" s="633"/>
      <c r="FAB104" s="633"/>
      <c r="FAC104" s="634"/>
      <c r="FAD104" s="635"/>
      <c r="FAE104" s="636"/>
      <c r="FAF104" s="632"/>
      <c r="FAG104" s="633"/>
      <c r="FAH104" s="633"/>
      <c r="FAI104" s="634"/>
      <c r="FAJ104" s="635"/>
      <c r="FAK104" s="636"/>
      <c r="FAL104" s="632"/>
      <c r="FAM104" s="633"/>
      <c r="FAN104" s="633"/>
      <c r="FAO104" s="634"/>
      <c r="FAP104" s="635"/>
      <c r="FAQ104" s="636"/>
      <c r="FAR104" s="632"/>
      <c r="FAS104" s="633"/>
      <c r="FAT104" s="633"/>
      <c r="FAU104" s="634"/>
      <c r="FAV104" s="635"/>
      <c r="FAW104" s="636"/>
      <c r="FAX104" s="632"/>
      <c r="FAY104" s="633"/>
      <c r="FAZ104" s="633"/>
      <c r="FBA104" s="634"/>
      <c r="FBB104" s="635"/>
      <c r="FBC104" s="636"/>
      <c r="FBD104" s="632"/>
      <c r="FBE104" s="633"/>
      <c r="FBF104" s="633"/>
      <c r="FBG104" s="634"/>
      <c r="FBH104" s="635"/>
      <c r="FBI104" s="636"/>
      <c r="FBJ104" s="632"/>
      <c r="FBK104" s="633"/>
      <c r="FBL104" s="633"/>
      <c r="FBM104" s="634"/>
      <c r="FBN104" s="635"/>
      <c r="FBO104" s="636"/>
      <c r="FBP104" s="632"/>
      <c r="FBQ104" s="633"/>
      <c r="FBR104" s="633"/>
      <c r="FBS104" s="634"/>
      <c r="FBT104" s="635"/>
      <c r="FBU104" s="636"/>
      <c r="FBV104" s="632"/>
      <c r="FBW104" s="633"/>
      <c r="FBX104" s="633"/>
      <c r="FBY104" s="634"/>
      <c r="FBZ104" s="635"/>
      <c r="FCA104" s="636"/>
      <c r="FCB104" s="632"/>
      <c r="FCC104" s="633"/>
      <c r="FCD104" s="633"/>
      <c r="FCE104" s="634"/>
      <c r="FCF104" s="635"/>
      <c r="FCG104" s="636"/>
      <c r="FCH104" s="632"/>
      <c r="FCI104" s="633"/>
      <c r="FCJ104" s="633"/>
      <c r="FCK104" s="634"/>
      <c r="FCL104" s="635"/>
      <c r="FCM104" s="636"/>
      <c r="FCN104" s="632"/>
      <c r="FCO104" s="633"/>
      <c r="FCP104" s="633"/>
      <c r="FCQ104" s="634"/>
      <c r="FCR104" s="635"/>
      <c r="FCS104" s="636"/>
      <c r="FCT104" s="632"/>
      <c r="FCU104" s="633"/>
      <c r="FCV104" s="633"/>
      <c r="FCW104" s="634"/>
      <c r="FCX104" s="635"/>
      <c r="FCY104" s="636"/>
      <c r="FCZ104" s="632"/>
      <c r="FDA104" s="633"/>
      <c r="FDB104" s="633"/>
      <c r="FDC104" s="634"/>
      <c r="FDD104" s="635"/>
      <c r="FDE104" s="636"/>
      <c r="FDF104" s="632"/>
      <c r="FDG104" s="633"/>
      <c r="FDH104" s="633"/>
      <c r="FDI104" s="634"/>
      <c r="FDJ104" s="635"/>
      <c r="FDK104" s="636"/>
      <c r="FDL104" s="632"/>
      <c r="FDM104" s="633"/>
      <c r="FDN104" s="633"/>
      <c r="FDO104" s="634"/>
      <c r="FDP104" s="635"/>
      <c r="FDQ104" s="636"/>
      <c r="FDR104" s="632"/>
      <c r="FDS104" s="633"/>
      <c r="FDT104" s="633"/>
      <c r="FDU104" s="634"/>
      <c r="FDV104" s="635"/>
      <c r="FDW104" s="636"/>
      <c r="FDX104" s="632"/>
      <c r="FDY104" s="633"/>
      <c r="FDZ104" s="633"/>
      <c r="FEA104" s="634"/>
      <c r="FEB104" s="635"/>
      <c r="FEC104" s="636"/>
      <c r="FED104" s="632"/>
      <c r="FEE104" s="633"/>
      <c r="FEF104" s="633"/>
      <c r="FEG104" s="634"/>
      <c r="FEH104" s="635"/>
      <c r="FEI104" s="636"/>
      <c r="FEJ104" s="632"/>
      <c r="FEK104" s="633"/>
      <c r="FEL104" s="633"/>
      <c r="FEM104" s="634"/>
      <c r="FEN104" s="635"/>
      <c r="FEO104" s="636"/>
      <c r="FEP104" s="632"/>
      <c r="FEQ104" s="633"/>
      <c r="FER104" s="633"/>
      <c r="FES104" s="634"/>
      <c r="FET104" s="635"/>
      <c r="FEU104" s="636"/>
      <c r="FEV104" s="632"/>
      <c r="FEW104" s="633"/>
      <c r="FEX104" s="633"/>
      <c r="FEY104" s="634"/>
      <c r="FEZ104" s="635"/>
      <c r="FFA104" s="636"/>
      <c r="FFB104" s="632"/>
      <c r="FFC104" s="633"/>
      <c r="FFD104" s="633"/>
      <c r="FFE104" s="634"/>
      <c r="FFF104" s="635"/>
      <c r="FFG104" s="636"/>
      <c r="FFH104" s="632"/>
      <c r="FFI104" s="633"/>
      <c r="FFJ104" s="633"/>
      <c r="FFK104" s="634"/>
      <c r="FFL104" s="635"/>
      <c r="FFM104" s="636"/>
      <c r="FFN104" s="632"/>
      <c r="FFO104" s="633"/>
      <c r="FFP104" s="633"/>
      <c r="FFQ104" s="634"/>
      <c r="FFR104" s="635"/>
      <c r="FFS104" s="636"/>
      <c r="FFT104" s="632"/>
      <c r="FFU104" s="633"/>
      <c r="FFV104" s="633"/>
      <c r="FFW104" s="634"/>
      <c r="FFX104" s="635"/>
      <c r="FFY104" s="636"/>
      <c r="FFZ104" s="632"/>
      <c r="FGA104" s="633"/>
      <c r="FGB104" s="633"/>
      <c r="FGC104" s="634"/>
      <c r="FGD104" s="635"/>
      <c r="FGE104" s="636"/>
      <c r="FGF104" s="632"/>
      <c r="FGG104" s="633"/>
      <c r="FGH104" s="633"/>
      <c r="FGI104" s="634"/>
      <c r="FGJ104" s="635"/>
      <c r="FGK104" s="636"/>
      <c r="FGL104" s="632"/>
      <c r="FGM104" s="633"/>
      <c r="FGN104" s="633"/>
      <c r="FGO104" s="634"/>
      <c r="FGP104" s="635"/>
      <c r="FGQ104" s="636"/>
      <c r="FGR104" s="632"/>
      <c r="FGS104" s="633"/>
      <c r="FGT104" s="633"/>
      <c r="FGU104" s="634"/>
      <c r="FGV104" s="635"/>
      <c r="FGW104" s="636"/>
      <c r="FGX104" s="632"/>
      <c r="FGY104" s="633"/>
      <c r="FGZ104" s="633"/>
      <c r="FHA104" s="634"/>
      <c r="FHB104" s="635"/>
      <c r="FHC104" s="636"/>
      <c r="FHD104" s="632"/>
      <c r="FHE104" s="633"/>
      <c r="FHF104" s="633"/>
      <c r="FHG104" s="634"/>
      <c r="FHH104" s="635"/>
      <c r="FHI104" s="636"/>
      <c r="FHJ104" s="632"/>
      <c r="FHK104" s="633"/>
      <c r="FHL104" s="633"/>
      <c r="FHM104" s="634"/>
      <c r="FHN104" s="635"/>
      <c r="FHO104" s="636"/>
      <c r="FHP104" s="632"/>
      <c r="FHQ104" s="633"/>
      <c r="FHR104" s="633"/>
      <c r="FHS104" s="634"/>
      <c r="FHT104" s="635"/>
      <c r="FHU104" s="636"/>
      <c r="FHV104" s="632"/>
      <c r="FHW104" s="633"/>
      <c r="FHX104" s="633"/>
      <c r="FHY104" s="634"/>
      <c r="FHZ104" s="635"/>
      <c r="FIA104" s="636"/>
      <c r="FIB104" s="632"/>
      <c r="FIC104" s="633"/>
      <c r="FID104" s="633"/>
      <c r="FIE104" s="634"/>
      <c r="FIF104" s="635"/>
      <c r="FIG104" s="636"/>
      <c r="FIH104" s="632"/>
      <c r="FII104" s="633"/>
      <c r="FIJ104" s="633"/>
      <c r="FIK104" s="634"/>
      <c r="FIL104" s="635"/>
      <c r="FIM104" s="636"/>
      <c r="FIN104" s="632"/>
      <c r="FIO104" s="633"/>
      <c r="FIP104" s="633"/>
      <c r="FIQ104" s="634"/>
      <c r="FIR104" s="635"/>
      <c r="FIS104" s="636"/>
      <c r="FIT104" s="632"/>
      <c r="FIU104" s="633"/>
      <c r="FIV104" s="633"/>
      <c r="FIW104" s="634"/>
      <c r="FIX104" s="635"/>
      <c r="FIY104" s="636"/>
      <c r="FIZ104" s="632"/>
      <c r="FJA104" s="633"/>
      <c r="FJB104" s="633"/>
      <c r="FJC104" s="634"/>
      <c r="FJD104" s="635"/>
      <c r="FJE104" s="636"/>
      <c r="FJF104" s="632"/>
      <c r="FJG104" s="633"/>
      <c r="FJH104" s="633"/>
      <c r="FJI104" s="634"/>
      <c r="FJJ104" s="635"/>
      <c r="FJK104" s="636"/>
      <c r="FJL104" s="632"/>
      <c r="FJM104" s="633"/>
      <c r="FJN104" s="633"/>
      <c r="FJO104" s="634"/>
      <c r="FJP104" s="635"/>
      <c r="FJQ104" s="636"/>
      <c r="FJR104" s="632"/>
      <c r="FJS104" s="633"/>
      <c r="FJT104" s="633"/>
      <c r="FJU104" s="634"/>
      <c r="FJV104" s="635"/>
      <c r="FJW104" s="636"/>
      <c r="FJX104" s="632"/>
      <c r="FJY104" s="633"/>
      <c r="FJZ104" s="633"/>
      <c r="FKA104" s="634"/>
      <c r="FKB104" s="635"/>
      <c r="FKC104" s="636"/>
      <c r="FKD104" s="632"/>
      <c r="FKE104" s="633"/>
      <c r="FKF104" s="633"/>
      <c r="FKG104" s="634"/>
      <c r="FKH104" s="635"/>
      <c r="FKI104" s="636"/>
      <c r="FKJ104" s="632"/>
      <c r="FKK104" s="633"/>
      <c r="FKL104" s="633"/>
      <c r="FKM104" s="634"/>
      <c r="FKN104" s="635"/>
      <c r="FKO104" s="636"/>
      <c r="FKP104" s="632"/>
      <c r="FKQ104" s="633"/>
      <c r="FKR104" s="633"/>
      <c r="FKS104" s="634"/>
      <c r="FKT104" s="635"/>
      <c r="FKU104" s="636"/>
      <c r="FKV104" s="632"/>
      <c r="FKW104" s="633"/>
      <c r="FKX104" s="633"/>
      <c r="FKY104" s="634"/>
      <c r="FKZ104" s="635"/>
      <c r="FLA104" s="636"/>
      <c r="FLB104" s="632"/>
      <c r="FLC104" s="633"/>
      <c r="FLD104" s="633"/>
      <c r="FLE104" s="634"/>
      <c r="FLF104" s="635"/>
      <c r="FLG104" s="636"/>
      <c r="FLH104" s="632"/>
      <c r="FLI104" s="633"/>
      <c r="FLJ104" s="633"/>
      <c r="FLK104" s="634"/>
      <c r="FLL104" s="635"/>
      <c r="FLM104" s="636"/>
      <c r="FLN104" s="632"/>
      <c r="FLO104" s="633"/>
      <c r="FLP104" s="633"/>
      <c r="FLQ104" s="634"/>
      <c r="FLR104" s="635"/>
      <c r="FLS104" s="636"/>
      <c r="FLT104" s="632"/>
      <c r="FLU104" s="633"/>
      <c r="FLV104" s="633"/>
      <c r="FLW104" s="634"/>
      <c r="FLX104" s="635"/>
      <c r="FLY104" s="636"/>
      <c r="FLZ104" s="632"/>
      <c r="FMA104" s="633"/>
      <c r="FMB104" s="633"/>
      <c r="FMC104" s="634"/>
      <c r="FMD104" s="635"/>
      <c r="FME104" s="636"/>
      <c r="FMF104" s="632"/>
      <c r="FMG104" s="633"/>
      <c r="FMH104" s="633"/>
      <c r="FMI104" s="634"/>
      <c r="FMJ104" s="635"/>
      <c r="FMK104" s="636"/>
      <c r="FML104" s="632"/>
      <c r="FMM104" s="633"/>
      <c r="FMN104" s="633"/>
      <c r="FMO104" s="634"/>
      <c r="FMP104" s="635"/>
      <c r="FMQ104" s="636"/>
      <c r="FMR104" s="632"/>
      <c r="FMS104" s="633"/>
      <c r="FMT104" s="633"/>
      <c r="FMU104" s="634"/>
      <c r="FMV104" s="635"/>
      <c r="FMW104" s="636"/>
      <c r="FMX104" s="632"/>
      <c r="FMY104" s="633"/>
      <c r="FMZ104" s="633"/>
      <c r="FNA104" s="634"/>
      <c r="FNB104" s="635"/>
      <c r="FNC104" s="636"/>
      <c r="FND104" s="632"/>
      <c r="FNE104" s="633"/>
      <c r="FNF104" s="633"/>
      <c r="FNG104" s="634"/>
      <c r="FNH104" s="635"/>
      <c r="FNI104" s="636"/>
      <c r="FNJ104" s="632"/>
      <c r="FNK104" s="633"/>
      <c r="FNL104" s="633"/>
      <c r="FNM104" s="634"/>
      <c r="FNN104" s="635"/>
      <c r="FNO104" s="636"/>
      <c r="FNP104" s="632"/>
      <c r="FNQ104" s="633"/>
      <c r="FNR104" s="633"/>
      <c r="FNS104" s="634"/>
      <c r="FNT104" s="635"/>
      <c r="FNU104" s="636"/>
      <c r="FNV104" s="632"/>
      <c r="FNW104" s="633"/>
      <c r="FNX104" s="633"/>
      <c r="FNY104" s="634"/>
      <c r="FNZ104" s="635"/>
      <c r="FOA104" s="636"/>
      <c r="FOB104" s="632"/>
      <c r="FOC104" s="633"/>
      <c r="FOD104" s="633"/>
      <c r="FOE104" s="634"/>
      <c r="FOF104" s="635"/>
      <c r="FOG104" s="636"/>
      <c r="FOH104" s="632"/>
      <c r="FOI104" s="633"/>
      <c r="FOJ104" s="633"/>
      <c r="FOK104" s="634"/>
      <c r="FOL104" s="635"/>
      <c r="FOM104" s="636"/>
      <c r="FON104" s="632"/>
      <c r="FOO104" s="633"/>
      <c r="FOP104" s="633"/>
      <c r="FOQ104" s="634"/>
      <c r="FOR104" s="635"/>
      <c r="FOS104" s="636"/>
      <c r="FOT104" s="632"/>
      <c r="FOU104" s="633"/>
      <c r="FOV104" s="633"/>
      <c r="FOW104" s="634"/>
      <c r="FOX104" s="635"/>
      <c r="FOY104" s="636"/>
      <c r="FOZ104" s="632"/>
      <c r="FPA104" s="633"/>
      <c r="FPB104" s="633"/>
      <c r="FPC104" s="634"/>
      <c r="FPD104" s="635"/>
      <c r="FPE104" s="636"/>
      <c r="FPF104" s="632"/>
      <c r="FPG104" s="633"/>
      <c r="FPH104" s="633"/>
      <c r="FPI104" s="634"/>
      <c r="FPJ104" s="635"/>
      <c r="FPK104" s="636"/>
      <c r="FPL104" s="632"/>
      <c r="FPM104" s="633"/>
      <c r="FPN104" s="633"/>
      <c r="FPO104" s="634"/>
      <c r="FPP104" s="635"/>
      <c r="FPQ104" s="636"/>
      <c r="FPR104" s="632"/>
      <c r="FPS104" s="633"/>
      <c r="FPT104" s="633"/>
      <c r="FPU104" s="634"/>
      <c r="FPV104" s="635"/>
      <c r="FPW104" s="636"/>
      <c r="FPX104" s="632"/>
      <c r="FPY104" s="633"/>
      <c r="FPZ104" s="633"/>
      <c r="FQA104" s="634"/>
      <c r="FQB104" s="635"/>
      <c r="FQC104" s="636"/>
      <c r="FQD104" s="632"/>
      <c r="FQE104" s="633"/>
      <c r="FQF104" s="633"/>
      <c r="FQG104" s="634"/>
      <c r="FQH104" s="635"/>
      <c r="FQI104" s="636"/>
      <c r="FQJ104" s="632"/>
      <c r="FQK104" s="633"/>
      <c r="FQL104" s="633"/>
      <c r="FQM104" s="634"/>
      <c r="FQN104" s="635"/>
      <c r="FQO104" s="636"/>
      <c r="FQP104" s="632"/>
      <c r="FQQ104" s="633"/>
      <c r="FQR104" s="633"/>
      <c r="FQS104" s="634"/>
      <c r="FQT104" s="635"/>
      <c r="FQU104" s="636"/>
      <c r="FQV104" s="632"/>
      <c r="FQW104" s="633"/>
      <c r="FQX104" s="633"/>
      <c r="FQY104" s="634"/>
      <c r="FQZ104" s="635"/>
      <c r="FRA104" s="636"/>
      <c r="FRB104" s="632"/>
      <c r="FRC104" s="633"/>
      <c r="FRD104" s="633"/>
      <c r="FRE104" s="634"/>
      <c r="FRF104" s="635"/>
      <c r="FRG104" s="636"/>
      <c r="FRH104" s="632"/>
      <c r="FRI104" s="633"/>
      <c r="FRJ104" s="633"/>
      <c r="FRK104" s="634"/>
      <c r="FRL104" s="635"/>
      <c r="FRM104" s="636"/>
      <c r="FRN104" s="632"/>
      <c r="FRO104" s="633"/>
      <c r="FRP104" s="633"/>
      <c r="FRQ104" s="634"/>
      <c r="FRR104" s="635"/>
      <c r="FRS104" s="636"/>
      <c r="FRT104" s="632"/>
      <c r="FRU104" s="633"/>
      <c r="FRV104" s="633"/>
      <c r="FRW104" s="634"/>
      <c r="FRX104" s="635"/>
      <c r="FRY104" s="636"/>
      <c r="FRZ104" s="632"/>
      <c r="FSA104" s="633"/>
      <c r="FSB104" s="633"/>
      <c r="FSC104" s="634"/>
      <c r="FSD104" s="635"/>
      <c r="FSE104" s="636"/>
      <c r="FSF104" s="632"/>
      <c r="FSG104" s="633"/>
      <c r="FSH104" s="633"/>
      <c r="FSI104" s="634"/>
      <c r="FSJ104" s="635"/>
      <c r="FSK104" s="636"/>
      <c r="FSL104" s="632"/>
      <c r="FSM104" s="633"/>
      <c r="FSN104" s="633"/>
      <c r="FSO104" s="634"/>
      <c r="FSP104" s="635"/>
      <c r="FSQ104" s="636"/>
      <c r="FSR104" s="632"/>
      <c r="FSS104" s="633"/>
      <c r="FST104" s="633"/>
      <c r="FSU104" s="634"/>
      <c r="FSV104" s="635"/>
      <c r="FSW104" s="636"/>
      <c r="FSX104" s="632"/>
      <c r="FSY104" s="633"/>
      <c r="FSZ104" s="633"/>
      <c r="FTA104" s="634"/>
      <c r="FTB104" s="635"/>
      <c r="FTC104" s="636"/>
      <c r="FTD104" s="632"/>
      <c r="FTE104" s="633"/>
      <c r="FTF104" s="633"/>
      <c r="FTG104" s="634"/>
      <c r="FTH104" s="635"/>
      <c r="FTI104" s="636"/>
      <c r="FTJ104" s="632"/>
      <c r="FTK104" s="633"/>
      <c r="FTL104" s="633"/>
      <c r="FTM104" s="634"/>
      <c r="FTN104" s="635"/>
      <c r="FTO104" s="636"/>
      <c r="FTP104" s="632"/>
      <c r="FTQ104" s="633"/>
      <c r="FTR104" s="633"/>
      <c r="FTS104" s="634"/>
      <c r="FTT104" s="635"/>
      <c r="FTU104" s="636"/>
      <c r="FTV104" s="632"/>
      <c r="FTW104" s="633"/>
      <c r="FTX104" s="633"/>
      <c r="FTY104" s="634"/>
      <c r="FTZ104" s="635"/>
      <c r="FUA104" s="636"/>
      <c r="FUB104" s="632"/>
      <c r="FUC104" s="633"/>
      <c r="FUD104" s="633"/>
      <c r="FUE104" s="634"/>
      <c r="FUF104" s="635"/>
      <c r="FUG104" s="636"/>
      <c r="FUH104" s="632"/>
      <c r="FUI104" s="633"/>
      <c r="FUJ104" s="633"/>
      <c r="FUK104" s="634"/>
      <c r="FUL104" s="635"/>
      <c r="FUM104" s="636"/>
      <c r="FUN104" s="632"/>
      <c r="FUO104" s="633"/>
      <c r="FUP104" s="633"/>
      <c r="FUQ104" s="634"/>
      <c r="FUR104" s="635"/>
      <c r="FUS104" s="636"/>
      <c r="FUT104" s="632"/>
      <c r="FUU104" s="633"/>
      <c r="FUV104" s="633"/>
      <c r="FUW104" s="634"/>
      <c r="FUX104" s="635"/>
      <c r="FUY104" s="636"/>
      <c r="FUZ104" s="632"/>
      <c r="FVA104" s="633"/>
      <c r="FVB104" s="633"/>
      <c r="FVC104" s="634"/>
      <c r="FVD104" s="635"/>
      <c r="FVE104" s="636"/>
      <c r="FVF104" s="632"/>
      <c r="FVG104" s="633"/>
      <c r="FVH104" s="633"/>
      <c r="FVI104" s="634"/>
      <c r="FVJ104" s="635"/>
      <c r="FVK104" s="636"/>
      <c r="FVL104" s="632"/>
      <c r="FVM104" s="633"/>
      <c r="FVN104" s="633"/>
      <c r="FVO104" s="634"/>
      <c r="FVP104" s="635"/>
      <c r="FVQ104" s="636"/>
      <c r="FVR104" s="632"/>
      <c r="FVS104" s="633"/>
      <c r="FVT104" s="633"/>
      <c r="FVU104" s="634"/>
      <c r="FVV104" s="635"/>
      <c r="FVW104" s="636"/>
      <c r="FVX104" s="632"/>
      <c r="FVY104" s="633"/>
      <c r="FVZ104" s="633"/>
      <c r="FWA104" s="634"/>
      <c r="FWB104" s="635"/>
      <c r="FWC104" s="636"/>
      <c r="FWD104" s="632"/>
      <c r="FWE104" s="633"/>
      <c r="FWF104" s="633"/>
      <c r="FWG104" s="634"/>
      <c r="FWH104" s="635"/>
      <c r="FWI104" s="636"/>
      <c r="FWJ104" s="632"/>
      <c r="FWK104" s="633"/>
      <c r="FWL104" s="633"/>
      <c r="FWM104" s="634"/>
      <c r="FWN104" s="635"/>
      <c r="FWO104" s="636"/>
      <c r="FWP104" s="632"/>
      <c r="FWQ104" s="633"/>
      <c r="FWR104" s="633"/>
      <c r="FWS104" s="634"/>
      <c r="FWT104" s="635"/>
      <c r="FWU104" s="636"/>
      <c r="FWV104" s="632"/>
      <c r="FWW104" s="633"/>
      <c r="FWX104" s="633"/>
      <c r="FWY104" s="634"/>
      <c r="FWZ104" s="635"/>
      <c r="FXA104" s="636"/>
      <c r="FXB104" s="632"/>
      <c r="FXC104" s="633"/>
      <c r="FXD104" s="633"/>
      <c r="FXE104" s="634"/>
      <c r="FXF104" s="635"/>
      <c r="FXG104" s="636"/>
      <c r="FXH104" s="632"/>
      <c r="FXI104" s="633"/>
      <c r="FXJ104" s="633"/>
      <c r="FXK104" s="634"/>
      <c r="FXL104" s="635"/>
      <c r="FXM104" s="636"/>
      <c r="FXN104" s="632"/>
      <c r="FXO104" s="633"/>
      <c r="FXP104" s="633"/>
      <c r="FXQ104" s="634"/>
      <c r="FXR104" s="635"/>
      <c r="FXS104" s="636"/>
      <c r="FXT104" s="632"/>
      <c r="FXU104" s="633"/>
      <c r="FXV104" s="633"/>
      <c r="FXW104" s="634"/>
      <c r="FXX104" s="635"/>
      <c r="FXY104" s="636"/>
      <c r="FXZ104" s="632"/>
      <c r="FYA104" s="633"/>
      <c r="FYB104" s="633"/>
      <c r="FYC104" s="634"/>
      <c r="FYD104" s="635"/>
      <c r="FYE104" s="636"/>
      <c r="FYF104" s="632"/>
      <c r="FYG104" s="633"/>
      <c r="FYH104" s="633"/>
      <c r="FYI104" s="634"/>
      <c r="FYJ104" s="635"/>
      <c r="FYK104" s="636"/>
      <c r="FYL104" s="632"/>
      <c r="FYM104" s="633"/>
      <c r="FYN104" s="633"/>
      <c r="FYO104" s="634"/>
      <c r="FYP104" s="635"/>
      <c r="FYQ104" s="636"/>
      <c r="FYR104" s="632"/>
      <c r="FYS104" s="633"/>
      <c r="FYT104" s="633"/>
      <c r="FYU104" s="634"/>
      <c r="FYV104" s="635"/>
      <c r="FYW104" s="636"/>
      <c r="FYX104" s="632"/>
      <c r="FYY104" s="633"/>
      <c r="FYZ104" s="633"/>
      <c r="FZA104" s="634"/>
      <c r="FZB104" s="635"/>
      <c r="FZC104" s="636"/>
      <c r="FZD104" s="632"/>
      <c r="FZE104" s="633"/>
      <c r="FZF104" s="633"/>
      <c r="FZG104" s="634"/>
      <c r="FZH104" s="635"/>
      <c r="FZI104" s="636"/>
      <c r="FZJ104" s="632"/>
      <c r="FZK104" s="633"/>
      <c r="FZL104" s="633"/>
      <c r="FZM104" s="634"/>
      <c r="FZN104" s="635"/>
      <c r="FZO104" s="636"/>
      <c r="FZP104" s="632"/>
      <c r="FZQ104" s="633"/>
      <c r="FZR104" s="633"/>
      <c r="FZS104" s="634"/>
      <c r="FZT104" s="635"/>
      <c r="FZU104" s="636"/>
      <c r="FZV104" s="632"/>
      <c r="FZW104" s="633"/>
      <c r="FZX104" s="633"/>
      <c r="FZY104" s="634"/>
      <c r="FZZ104" s="635"/>
      <c r="GAA104" s="636"/>
      <c r="GAB104" s="632"/>
      <c r="GAC104" s="633"/>
      <c r="GAD104" s="633"/>
      <c r="GAE104" s="634"/>
      <c r="GAF104" s="635"/>
      <c r="GAG104" s="636"/>
      <c r="GAH104" s="632"/>
      <c r="GAI104" s="633"/>
      <c r="GAJ104" s="633"/>
      <c r="GAK104" s="634"/>
      <c r="GAL104" s="635"/>
      <c r="GAM104" s="636"/>
      <c r="GAN104" s="632"/>
      <c r="GAO104" s="633"/>
      <c r="GAP104" s="633"/>
      <c r="GAQ104" s="634"/>
      <c r="GAR104" s="635"/>
      <c r="GAS104" s="636"/>
      <c r="GAT104" s="632"/>
      <c r="GAU104" s="633"/>
      <c r="GAV104" s="633"/>
      <c r="GAW104" s="634"/>
      <c r="GAX104" s="635"/>
      <c r="GAY104" s="636"/>
      <c r="GAZ104" s="632"/>
      <c r="GBA104" s="633"/>
      <c r="GBB104" s="633"/>
      <c r="GBC104" s="634"/>
      <c r="GBD104" s="635"/>
      <c r="GBE104" s="636"/>
      <c r="GBF104" s="632"/>
      <c r="GBG104" s="633"/>
      <c r="GBH104" s="633"/>
      <c r="GBI104" s="634"/>
      <c r="GBJ104" s="635"/>
      <c r="GBK104" s="636"/>
      <c r="GBL104" s="632"/>
      <c r="GBM104" s="633"/>
      <c r="GBN104" s="633"/>
      <c r="GBO104" s="634"/>
      <c r="GBP104" s="635"/>
      <c r="GBQ104" s="636"/>
      <c r="GBR104" s="632"/>
      <c r="GBS104" s="633"/>
      <c r="GBT104" s="633"/>
      <c r="GBU104" s="634"/>
      <c r="GBV104" s="635"/>
      <c r="GBW104" s="636"/>
      <c r="GBX104" s="632"/>
      <c r="GBY104" s="633"/>
      <c r="GBZ104" s="633"/>
      <c r="GCA104" s="634"/>
      <c r="GCB104" s="635"/>
      <c r="GCC104" s="636"/>
      <c r="GCD104" s="632"/>
      <c r="GCE104" s="633"/>
      <c r="GCF104" s="633"/>
      <c r="GCG104" s="634"/>
      <c r="GCH104" s="635"/>
      <c r="GCI104" s="636"/>
      <c r="GCJ104" s="632"/>
      <c r="GCK104" s="633"/>
      <c r="GCL104" s="633"/>
      <c r="GCM104" s="634"/>
      <c r="GCN104" s="635"/>
      <c r="GCO104" s="636"/>
      <c r="GCP104" s="632"/>
      <c r="GCQ104" s="633"/>
      <c r="GCR104" s="633"/>
      <c r="GCS104" s="634"/>
      <c r="GCT104" s="635"/>
      <c r="GCU104" s="636"/>
      <c r="GCV104" s="632"/>
      <c r="GCW104" s="633"/>
      <c r="GCX104" s="633"/>
      <c r="GCY104" s="634"/>
      <c r="GCZ104" s="635"/>
      <c r="GDA104" s="636"/>
      <c r="GDB104" s="632"/>
      <c r="GDC104" s="633"/>
      <c r="GDD104" s="633"/>
      <c r="GDE104" s="634"/>
      <c r="GDF104" s="635"/>
      <c r="GDG104" s="636"/>
      <c r="GDH104" s="632"/>
      <c r="GDI104" s="633"/>
      <c r="GDJ104" s="633"/>
      <c r="GDK104" s="634"/>
      <c r="GDL104" s="635"/>
      <c r="GDM104" s="636"/>
      <c r="GDN104" s="632"/>
      <c r="GDO104" s="633"/>
      <c r="GDP104" s="633"/>
      <c r="GDQ104" s="634"/>
      <c r="GDR104" s="635"/>
      <c r="GDS104" s="636"/>
      <c r="GDT104" s="632"/>
      <c r="GDU104" s="633"/>
      <c r="GDV104" s="633"/>
      <c r="GDW104" s="634"/>
      <c r="GDX104" s="635"/>
      <c r="GDY104" s="636"/>
      <c r="GDZ104" s="632"/>
      <c r="GEA104" s="633"/>
      <c r="GEB104" s="633"/>
      <c r="GEC104" s="634"/>
      <c r="GED104" s="635"/>
      <c r="GEE104" s="636"/>
      <c r="GEF104" s="632"/>
      <c r="GEG104" s="633"/>
      <c r="GEH104" s="633"/>
      <c r="GEI104" s="634"/>
      <c r="GEJ104" s="635"/>
      <c r="GEK104" s="636"/>
      <c r="GEL104" s="632"/>
      <c r="GEM104" s="633"/>
      <c r="GEN104" s="633"/>
      <c r="GEO104" s="634"/>
      <c r="GEP104" s="635"/>
      <c r="GEQ104" s="636"/>
      <c r="GER104" s="632"/>
      <c r="GES104" s="633"/>
      <c r="GET104" s="633"/>
      <c r="GEU104" s="634"/>
      <c r="GEV104" s="635"/>
      <c r="GEW104" s="636"/>
      <c r="GEX104" s="632"/>
      <c r="GEY104" s="633"/>
      <c r="GEZ104" s="633"/>
      <c r="GFA104" s="634"/>
      <c r="GFB104" s="635"/>
      <c r="GFC104" s="636"/>
      <c r="GFD104" s="632"/>
      <c r="GFE104" s="633"/>
      <c r="GFF104" s="633"/>
      <c r="GFG104" s="634"/>
      <c r="GFH104" s="635"/>
      <c r="GFI104" s="636"/>
      <c r="GFJ104" s="632"/>
      <c r="GFK104" s="633"/>
      <c r="GFL104" s="633"/>
      <c r="GFM104" s="634"/>
      <c r="GFN104" s="635"/>
      <c r="GFO104" s="636"/>
      <c r="GFP104" s="632"/>
      <c r="GFQ104" s="633"/>
      <c r="GFR104" s="633"/>
      <c r="GFS104" s="634"/>
      <c r="GFT104" s="635"/>
      <c r="GFU104" s="636"/>
      <c r="GFV104" s="632"/>
      <c r="GFW104" s="633"/>
      <c r="GFX104" s="633"/>
      <c r="GFY104" s="634"/>
      <c r="GFZ104" s="635"/>
      <c r="GGA104" s="636"/>
      <c r="GGB104" s="632"/>
      <c r="GGC104" s="633"/>
      <c r="GGD104" s="633"/>
      <c r="GGE104" s="634"/>
      <c r="GGF104" s="635"/>
      <c r="GGG104" s="636"/>
      <c r="GGH104" s="632"/>
      <c r="GGI104" s="633"/>
      <c r="GGJ104" s="633"/>
      <c r="GGK104" s="634"/>
      <c r="GGL104" s="635"/>
      <c r="GGM104" s="636"/>
      <c r="GGN104" s="632"/>
      <c r="GGO104" s="633"/>
      <c r="GGP104" s="633"/>
      <c r="GGQ104" s="634"/>
      <c r="GGR104" s="635"/>
      <c r="GGS104" s="636"/>
      <c r="GGT104" s="632"/>
      <c r="GGU104" s="633"/>
      <c r="GGV104" s="633"/>
      <c r="GGW104" s="634"/>
      <c r="GGX104" s="635"/>
      <c r="GGY104" s="636"/>
      <c r="GGZ104" s="632"/>
      <c r="GHA104" s="633"/>
      <c r="GHB104" s="633"/>
      <c r="GHC104" s="634"/>
      <c r="GHD104" s="635"/>
      <c r="GHE104" s="636"/>
      <c r="GHF104" s="632"/>
      <c r="GHG104" s="633"/>
      <c r="GHH104" s="633"/>
      <c r="GHI104" s="634"/>
      <c r="GHJ104" s="635"/>
      <c r="GHK104" s="636"/>
      <c r="GHL104" s="632"/>
      <c r="GHM104" s="633"/>
      <c r="GHN104" s="633"/>
      <c r="GHO104" s="634"/>
      <c r="GHP104" s="635"/>
      <c r="GHQ104" s="636"/>
      <c r="GHR104" s="632"/>
      <c r="GHS104" s="633"/>
      <c r="GHT104" s="633"/>
      <c r="GHU104" s="634"/>
      <c r="GHV104" s="635"/>
      <c r="GHW104" s="636"/>
      <c r="GHX104" s="632"/>
      <c r="GHY104" s="633"/>
      <c r="GHZ104" s="633"/>
      <c r="GIA104" s="634"/>
      <c r="GIB104" s="635"/>
      <c r="GIC104" s="636"/>
      <c r="GID104" s="632"/>
      <c r="GIE104" s="633"/>
      <c r="GIF104" s="633"/>
      <c r="GIG104" s="634"/>
      <c r="GIH104" s="635"/>
      <c r="GII104" s="636"/>
      <c r="GIJ104" s="632"/>
      <c r="GIK104" s="633"/>
      <c r="GIL104" s="633"/>
      <c r="GIM104" s="634"/>
      <c r="GIN104" s="635"/>
      <c r="GIO104" s="636"/>
      <c r="GIP104" s="632"/>
      <c r="GIQ104" s="633"/>
      <c r="GIR104" s="633"/>
      <c r="GIS104" s="634"/>
      <c r="GIT104" s="635"/>
      <c r="GIU104" s="636"/>
      <c r="GIV104" s="632"/>
      <c r="GIW104" s="633"/>
      <c r="GIX104" s="633"/>
      <c r="GIY104" s="634"/>
      <c r="GIZ104" s="635"/>
      <c r="GJA104" s="636"/>
      <c r="GJB104" s="632"/>
      <c r="GJC104" s="633"/>
      <c r="GJD104" s="633"/>
      <c r="GJE104" s="634"/>
      <c r="GJF104" s="635"/>
      <c r="GJG104" s="636"/>
      <c r="GJH104" s="632"/>
      <c r="GJI104" s="633"/>
      <c r="GJJ104" s="633"/>
      <c r="GJK104" s="634"/>
      <c r="GJL104" s="635"/>
      <c r="GJM104" s="636"/>
      <c r="GJN104" s="632"/>
      <c r="GJO104" s="633"/>
      <c r="GJP104" s="633"/>
      <c r="GJQ104" s="634"/>
      <c r="GJR104" s="635"/>
      <c r="GJS104" s="636"/>
      <c r="GJT104" s="632"/>
      <c r="GJU104" s="633"/>
      <c r="GJV104" s="633"/>
      <c r="GJW104" s="634"/>
      <c r="GJX104" s="635"/>
      <c r="GJY104" s="636"/>
      <c r="GJZ104" s="632"/>
      <c r="GKA104" s="633"/>
      <c r="GKB104" s="633"/>
      <c r="GKC104" s="634"/>
      <c r="GKD104" s="635"/>
      <c r="GKE104" s="636"/>
      <c r="GKF104" s="632"/>
      <c r="GKG104" s="633"/>
      <c r="GKH104" s="633"/>
      <c r="GKI104" s="634"/>
      <c r="GKJ104" s="635"/>
      <c r="GKK104" s="636"/>
      <c r="GKL104" s="632"/>
      <c r="GKM104" s="633"/>
      <c r="GKN104" s="633"/>
      <c r="GKO104" s="634"/>
      <c r="GKP104" s="635"/>
      <c r="GKQ104" s="636"/>
      <c r="GKR104" s="632"/>
      <c r="GKS104" s="633"/>
      <c r="GKT104" s="633"/>
      <c r="GKU104" s="634"/>
      <c r="GKV104" s="635"/>
      <c r="GKW104" s="636"/>
      <c r="GKX104" s="632"/>
      <c r="GKY104" s="633"/>
      <c r="GKZ104" s="633"/>
      <c r="GLA104" s="634"/>
      <c r="GLB104" s="635"/>
      <c r="GLC104" s="636"/>
      <c r="GLD104" s="632"/>
      <c r="GLE104" s="633"/>
      <c r="GLF104" s="633"/>
      <c r="GLG104" s="634"/>
      <c r="GLH104" s="635"/>
      <c r="GLI104" s="636"/>
      <c r="GLJ104" s="632"/>
      <c r="GLK104" s="633"/>
      <c r="GLL104" s="633"/>
      <c r="GLM104" s="634"/>
      <c r="GLN104" s="635"/>
      <c r="GLO104" s="636"/>
      <c r="GLP104" s="632"/>
      <c r="GLQ104" s="633"/>
      <c r="GLR104" s="633"/>
      <c r="GLS104" s="634"/>
      <c r="GLT104" s="635"/>
      <c r="GLU104" s="636"/>
      <c r="GLV104" s="632"/>
      <c r="GLW104" s="633"/>
      <c r="GLX104" s="633"/>
      <c r="GLY104" s="634"/>
      <c r="GLZ104" s="635"/>
      <c r="GMA104" s="636"/>
      <c r="GMB104" s="632"/>
      <c r="GMC104" s="633"/>
      <c r="GMD104" s="633"/>
      <c r="GME104" s="634"/>
      <c r="GMF104" s="635"/>
      <c r="GMG104" s="636"/>
      <c r="GMH104" s="632"/>
      <c r="GMI104" s="633"/>
      <c r="GMJ104" s="633"/>
      <c r="GMK104" s="634"/>
      <c r="GML104" s="635"/>
      <c r="GMM104" s="636"/>
      <c r="GMN104" s="632"/>
      <c r="GMO104" s="633"/>
      <c r="GMP104" s="633"/>
      <c r="GMQ104" s="634"/>
      <c r="GMR104" s="635"/>
      <c r="GMS104" s="636"/>
      <c r="GMT104" s="632"/>
      <c r="GMU104" s="633"/>
      <c r="GMV104" s="633"/>
      <c r="GMW104" s="634"/>
      <c r="GMX104" s="635"/>
      <c r="GMY104" s="636"/>
      <c r="GMZ104" s="632"/>
      <c r="GNA104" s="633"/>
      <c r="GNB104" s="633"/>
      <c r="GNC104" s="634"/>
      <c r="GND104" s="635"/>
      <c r="GNE104" s="636"/>
      <c r="GNF104" s="632"/>
      <c r="GNG104" s="633"/>
      <c r="GNH104" s="633"/>
      <c r="GNI104" s="634"/>
      <c r="GNJ104" s="635"/>
      <c r="GNK104" s="636"/>
      <c r="GNL104" s="632"/>
      <c r="GNM104" s="633"/>
      <c r="GNN104" s="633"/>
      <c r="GNO104" s="634"/>
      <c r="GNP104" s="635"/>
      <c r="GNQ104" s="636"/>
      <c r="GNR104" s="632"/>
      <c r="GNS104" s="633"/>
      <c r="GNT104" s="633"/>
      <c r="GNU104" s="634"/>
      <c r="GNV104" s="635"/>
      <c r="GNW104" s="636"/>
      <c r="GNX104" s="632"/>
      <c r="GNY104" s="633"/>
      <c r="GNZ104" s="633"/>
      <c r="GOA104" s="634"/>
      <c r="GOB104" s="635"/>
      <c r="GOC104" s="636"/>
      <c r="GOD104" s="632"/>
      <c r="GOE104" s="633"/>
      <c r="GOF104" s="633"/>
      <c r="GOG104" s="634"/>
      <c r="GOH104" s="635"/>
      <c r="GOI104" s="636"/>
      <c r="GOJ104" s="632"/>
      <c r="GOK104" s="633"/>
      <c r="GOL104" s="633"/>
      <c r="GOM104" s="634"/>
      <c r="GON104" s="635"/>
      <c r="GOO104" s="636"/>
      <c r="GOP104" s="632"/>
      <c r="GOQ104" s="633"/>
      <c r="GOR104" s="633"/>
      <c r="GOS104" s="634"/>
      <c r="GOT104" s="635"/>
      <c r="GOU104" s="636"/>
      <c r="GOV104" s="632"/>
      <c r="GOW104" s="633"/>
      <c r="GOX104" s="633"/>
      <c r="GOY104" s="634"/>
      <c r="GOZ104" s="635"/>
      <c r="GPA104" s="636"/>
      <c r="GPB104" s="632"/>
      <c r="GPC104" s="633"/>
      <c r="GPD104" s="633"/>
      <c r="GPE104" s="634"/>
      <c r="GPF104" s="635"/>
      <c r="GPG104" s="636"/>
      <c r="GPH104" s="632"/>
      <c r="GPI104" s="633"/>
      <c r="GPJ104" s="633"/>
      <c r="GPK104" s="634"/>
      <c r="GPL104" s="635"/>
      <c r="GPM104" s="636"/>
      <c r="GPN104" s="632"/>
      <c r="GPO104" s="633"/>
      <c r="GPP104" s="633"/>
      <c r="GPQ104" s="634"/>
      <c r="GPR104" s="635"/>
      <c r="GPS104" s="636"/>
      <c r="GPT104" s="632"/>
      <c r="GPU104" s="633"/>
      <c r="GPV104" s="633"/>
      <c r="GPW104" s="634"/>
      <c r="GPX104" s="635"/>
      <c r="GPY104" s="636"/>
      <c r="GPZ104" s="632"/>
      <c r="GQA104" s="633"/>
      <c r="GQB104" s="633"/>
      <c r="GQC104" s="634"/>
      <c r="GQD104" s="635"/>
      <c r="GQE104" s="636"/>
      <c r="GQF104" s="632"/>
      <c r="GQG104" s="633"/>
      <c r="GQH104" s="633"/>
      <c r="GQI104" s="634"/>
      <c r="GQJ104" s="635"/>
      <c r="GQK104" s="636"/>
      <c r="GQL104" s="632"/>
      <c r="GQM104" s="633"/>
      <c r="GQN104" s="633"/>
      <c r="GQO104" s="634"/>
      <c r="GQP104" s="635"/>
      <c r="GQQ104" s="636"/>
      <c r="GQR104" s="632"/>
      <c r="GQS104" s="633"/>
      <c r="GQT104" s="633"/>
      <c r="GQU104" s="634"/>
      <c r="GQV104" s="635"/>
      <c r="GQW104" s="636"/>
      <c r="GQX104" s="632"/>
      <c r="GQY104" s="633"/>
      <c r="GQZ104" s="633"/>
      <c r="GRA104" s="634"/>
      <c r="GRB104" s="635"/>
      <c r="GRC104" s="636"/>
      <c r="GRD104" s="632"/>
      <c r="GRE104" s="633"/>
      <c r="GRF104" s="633"/>
      <c r="GRG104" s="634"/>
      <c r="GRH104" s="635"/>
      <c r="GRI104" s="636"/>
      <c r="GRJ104" s="632"/>
      <c r="GRK104" s="633"/>
      <c r="GRL104" s="633"/>
      <c r="GRM104" s="634"/>
      <c r="GRN104" s="635"/>
      <c r="GRO104" s="636"/>
      <c r="GRP104" s="632"/>
      <c r="GRQ104" s="633"/>
      <c r="GRR104" s="633"/>
      <c r="GRS104" s="634"/>
      <c r="GRT104" s="635"/>
      <c r="GRU104" s="636"/>
      <c r="GRV104" s="632"/>
      <c r="GRW104" s="633"/>
      <c r="GRX104" s="633"/>
      <c r="GRY104" s="634"/>
      <c r="GRZ104" s="635"/>
      <c r="GSA104" s="636"/>
      <c r="GSB104" s="632"/>
      <c r="GSC104" s="633"/>
      <c r="GSD104" s="633"/>
      <c r="GSE104" s="634"/>
      <c r="GSF104" s="635"/>
      <c r="GSG104" s="636"/>
      <c r="GSH104" s="632"/>
      <c r="GSI104" s="633"/>
      <c r="GSJ104" s="633"/>
      <c r="GSK104" s="634"/>
      <c r="GSL104" s="635"/>
      <c r="GSM104" s="636"/>
      <c r="GSN104" s="632"/>
      <c r="GSO104" s="633"/>
      <c r="GSP104" s="633"/>
      <c r="GSQ104" s="634"/>
      <c r="GSR104" s="635"/>
      <c r="GSS104" s="636"/>
      <c r="GST104" s="632"/>
      <c r="GSU104" s="633"/>
      <c r="GSV104" s="633"/>
      <c r="GSW104" s="634"/>
      <c r="GSX104" s="635"/>
      <c r="GSY104" s="636"/>
      <c r="GSZ104" s="632"/>
      <c r="GTA104" s="633"/>
      <c r="GTB104" s="633"/>
      <c r="GTC104" s="634"/>
      <c r="GTD104" s="635"/>
      <c r="GTE104" s="636"/>
      <c r="GTF104" s="632"/>
      <c r="GTG104" s="633"/>
      <c r="GTH104" s="633"/>
      <c r="GTI104" s="634"/>
      <c r="GTJ104" s="635"/>
      <c r="GTK104" s="636"/>
      <c r="GTL104" s="632"/>
      <c r="GTM104" s="633"/>
      <c r="GTN104" s="633"/>
      <c r="GTO104" s="634"/>
      <c r="GTP104" s="635"/>
      <c r="GTQ104" s="636"/>
      <c r="GTR104" s="632"/>
      <c r="GTS104" s="633"/>
      <c r="GTT104" s="633"/>
      <c r="GTU104" s="634"/>
      <c r="GTV104" s="635"/>
      <c r="GTW104" s="636"/>
      <c r="GTX104" s="632"/>
      <c r="GTY104" s="633"/>
      <c r="GTZ104" s="633"/>
      <c r="GUA104" s="634"/>
      <c r="GUB104" s="635"/>
      <c r="GUC104" s="636"/>
      <c r="GUD104" s="632"/>
      <c r="GUE104" s="633"/>
      <c r="GUF104" s="633"/>
      <c r="GUG104" s="634"/>
      <c r="GUH104" s="635"/>
      <c r="GUI104" s="636"/>
      <c r="GUJ104" s="632"/>
      <c r="GUK104" s="633"/>
      <c r="GUL104" s="633"/>
      <c r="GUM104" s="634"/>
      <c r="GUN104" s="635"/>
      <c r="GUO104" s="636"/>
      <c r="GUP104" s="632"/>
      <c r="GUQ104" s="633"/>
      <c r="GUR104" s="633"/>
      <c r="GUS104" s="634"/>
      <c r="GUT104" s="635"/>
      <c r="GUU104" s="636"/>
      <c r="GUV104" s="632"/>
      <c r="GUW104" s="633"/>
      <c r="GUX104" s="633"/>
      <c r="GUY104" s="634"/>
      <c r="GUZ104" s="635"/>
      <c r="GVA104" s="636"/>
      <c r="GVB104" s="632"/>
      <c r="GVC104" s="633"/>
      <c r="GVD104" s="633"/>
      <c r="GVE104" s="634"/>
      <c r="GVF104" s="635"/>
      <c r="GVG104" s="636"/>
      <c r="GVH104" s="632"/>
      <c r="GVI104" s="633"/>
      <c r="GVJ104" s="633"/>
      <c r="GVK104" s="634"/>
      <c r="GVL104" s="635"/>
      <c r="GVM104" s="636"/>
      <c r="GVN104" s="632"/>
      <c r="GVO104" s="633"/>
      <c r="GVP104" s="633"/>
      <c r="GVQ104" s="634"/>
      <c r="GVR104" s="635"/>
      <c r="GVS104" s="636"/>
      <c r="GVT104" s="632"/>
      <c r="GVU104" s="633"/>
      <c r="GVV104" s="633"/>
      <c r="GVW104" s="634"/>
      <c r="GVX104" s="635"/>
      <c r="GVY104" s="636"/>
      <c r="GVZ104" s="632"/>
      <c r="GWA104" s="633"/>
      <c r="GWB104" s="633"/>
      <c r="GWC104" s="634"/>
      <c r="GWD104" s="635"/>
      <c r="GWE104" s="636"/>
      <c r="GWF104" s="632"/>
      <c r="GWG104" s="633"/>
      <c r="GWH104" s="633"/>
      <c r="GWI104" s="634"/>
      <c r="GWJ104" s="635"/>
      <c r="GWK104" s="636"/>
      <c r="GWL104" s="632"/>
      <c r="GWM104" s="633"/>
      <c r="GWN104" s="633"/>
      <c r="GWO104" s="634"/>
      <c r="GWP104" s="635"/>
      <c r="GWQ104" s="636"/>
      <c r="GWR104" s="632"/>
      <c r="GWS104" s="633"/>
      <c r="GWT104" s="633"/>
      <c r="GWU104" s="634"/>
      <c r="GWV104" s="635"/>
      <c r="GWW104" s="636"/>
      <c r="GWX104" s="632"/>
      <c r="GWY104" s="633"/>
      <c r="GWZ104" s="633"/>
      <c r="GXA104" s="634"/>
      <c r="GXB104" s="635"/>
      <c r="GXC104" s="636"/>
      <c r="GXD104" s="632"/>
      <c r="GXE104" s="633"/>
      <c r="GXF104" s="633"/>
      <c r="GXG104" s="634"/>
      <c r="GXH104" s="635"/>
      <c r="GXI104" s="636"/>
      <c r="GXJ104" s="632"/>
      <c r="GXK104" s="633"/>
      <c r="GXL104" s="633"/>
      <c r="GXM104" s="634"/>
      <c r="GXN104" s="635"/>
      <c r="GXO104" s="636"/>
      <c r="GXP104" s="632"/>
      <c r="GXQ104" s="633"/>
      <c r="GXR104" s="633"/>
      <c r="GXS104" s="634"/>
      <c r="GXT104" s="635"/>
      <c r="GXU104" s="636"/>
      <c r="GXV104" s="632"/>
      <c r="GXW104" s="633"/>
      <c r="GXX104" s="633"/>
      <c r="GXY104" s="634"/>
      <c r="GXZ104" s="635"/>
      <c r="GYA104" s="636"/>
      <c r="GYB104" s="632"/>
      <c r="GYC104" s="633"/>
      <c r="GYD104" s="633"/>
      <c r="GYE104" s="634"/>
      <c r="GYF104" s="635"/>
      <c r="GYG104" s="636"/>
      <c r="GYH104" s="632"/>
      <c r="GYI104" s="633"/>
      <c r="GYJ104" s="633"/>
      <c r="GYK104" s="634"/>
      <c r="GYL104" s="635"/>
      <c r="GYM104" s="636"/>
      <c r="GYN104" s="632"/>
      <c r="GYO104" s="633"/>
      <c r="GYP104" s="633"/>
      <c r="GYQ104" s="634"/>
      <c r="GYR104" s="635"/>
      <c r="GYS104" s="636"/>
      <c r="GYT104" s="632"/>
      <c r="GYU104" s="633"/>
      <c r="GYV104" s="633"/>
      <c r="GYW104" s="634"/>
      <c r="GYX104" s="635"/>
      <c r="GYY104" s="636"/>
      <c r="GYZ104" s="632"/>
      <c r="GZA104" s="633"/>
      <c r="GZB104" s="633"/>
      <c r="GZC104" s="634"/>
      <c r="GZD104" s="635"/>
      <c r="GZE104" s="636"/>
      <c r="GZF104" s="632"/>
      <c r="GZG104" s="633"/>
      <c r="GZH104" s="633"/>
      <c r="GZI104" s="634"/>
      <c r="GZJ104" s="635"/>
      <c r="GZK104" s="636"/>
      <c r="GZL104" s="632"/>
      <c r="GZM104" s="633"/>
      <c r="GZN104" s="633"/>
      <c r="GZO104" s="634"/>
      <c r="GZP104" s="635"/>
      <c r="GZQ104" s="636"/>
      <c r="GZR104" s="632"/>
      <c r="GZS104" s="633"/>
      <c r="GZT104" s="633"/>
      <c r="GZU104" s="634"/>
      <c r="GZV104" s="635"/>
      <c r="GZW104" s="636"/>
      <c r="GZX104" s="632"/>
      <c r="GZY104" s="633"/>
      <c r="GZZ104" s="633"/>
      <c r="HAA104" s="634"/>
      <c r="HAB104" s="635"/>
      <c r="HAC104" s="636"/>
      <c r="HAD104" s="632"/>
      <c r="HAE104" s="633"/>
      <c r="HAF104" s="633"/>
      <c r="HAG104" s="634"/>
      <c r="HAH104" s="635"/>
      <c r="HAI104" s="636"/>
      <c r="HAJ104" s="632"/>
      <c r="HAK104" s="633"/>
      <c r="HAL104" s="633"/>
      <c r="HAM104" s="634"/>
      <c r="HAN104" s="635"/>
      <c r="HAO104" s="636"/>
      <c r="HAP104" s="632"/>
      <c r="HAQ104" s="633"/>
      <c r="HAR104" s="633"/>
      <c r="HAS104" s="634"/>
      <c r="HAT104" s="635"/>
      <c r="HAU104" s="636"/>
      <c r="HAV104" s="632"/>
      <c r="HAW104" s="633"/>
      <c r="HAX104" s="633"/>
      <c r="HAY104" s="634"/>
      <c r="HAZ104" s="635"/>
      <c r="HBA104" s="636"/>
      <c r="HBB104" s="632"/>
      <c r="HBC104" s="633"/>
      <c r="HBD104" s="633"/>
      <c r="HBE104" s="634"/>
      <c r="HBF104" s="635"/>
      <c r="HBG104" s="636"/>
      <c r="HBH104" s="632"/>
      <c r="HBI104" s="633"/>
      <c r="HBJ104" s="633"/>
      <c r="HBK104" s="634"/>
      <c r="HBL104" s="635"/>
      <c r="HBM104" s="636"/>
      <c r="HBN104" s="632"/>
      <c r="HBO104" s="633"/>
      <c r="HBP104" s="633"/>
      <c r="HBQ104" s="634"/>
      <c r="HBR104" s="635"/>
      <c r="HBS104" s="636"/>
      <c r="HBT104" s="632"/>
      <c r="HBU104" s="633"/>
      <c r="HBV104" s="633"/>
      <c r="HBW104" s="634"/>
      <c r="HBX104" s="635"/>
      <c r="HBY104" s="636"/>
      <c r="HBZ104" s="632"/>
      <c r="HCA104" s="633"/>
      <c r="HCB104" s="633"/>
      <c r="HCC104" s="634"/>
      <c r="HCD104" s="635"/>
      <c r="HCE104" s="636"/>
      <c r="HCF104" s="632"/>
      <c r="HCG104" s="633"/>
      <c r="HCH104" s="633"/>
      <c r="HCI104" s="634"/>
      <c r="HCJ104" s="635"/>
      <c r="HCK104" s="636"/>
      <c r="HCL104" s="632"/>
      <c r="HCM104" s="633"/>
      <c r="HCN104" s="633"/>
      <c r="HCO104" s="634"/>
      <c r="HCP104" s="635"/>
      <c r="HCQ104" s="636"/>
      <c r="HCR104" s="632"/>
      <c r="HCS104" s="633"/>
      <c r="HCT104" s="633"/>
      <c r="HCU104" s="634"/>
      <c r="HCV104" s="635"/>
      <c r="HCW104" s="636"/>
      <c r="HCX104" s="632"/>
      <c r="HCY104" s="633"/>
      <c r="HCZ104" s="633"/>
      <c r="HDA104" s="634"/>
      <c r="HDB104" s="635"/>
      <c r="HDC104" s="636"/>
      <c r="HDD104" s="632"/>
      <c r="HDE104" s="633"/>
      <c r="HDF104" s="633"/>
      <c r="HDG104" s="634"/>
      <c r="HDH104" s="635"/>
      <c r="HDI104" s="636"/>
      <c r="HDJ104" s="632"/>
      <c r="HDK104" s="633"/>
      <c r="HDL104" s="633"/>
      <c r="HDM104" s="634"/>
      <c r="HDN104" s="635"/>
      <c r="HDO104" s="636"/>
      <c r="HDP104" s="632"/>
      <c r="HDQ104" s="633"/>
      <c r="HDR104" s="633"/>
      <c r="HDS104" s="634"/>
      <c r="HDT104" s="635"/>
      <c r="HDU104" s="636"/>
      <c r="HDV104" s="632"/>
      <c r="HDW104" s="633"/>
      <c r="HDX104" s="633"/>
      <c r="HDY104" s="634"/>
      <c r="HDZ104" s="635"/>
      <c r="HEA104" s="636"/>
      <c r="HEB104" s="632"/>
      <c r="HEC104" s="633"/>
      <c r="HED104" s="633"/>
      <c r="HEE104" s="634"/>
      <c r="HEF104" s="635"/>
      <c r="HEG104" s="636"/>
      <c r="HEH104" s="632"/>
      <c r="HEI104" s="633"/>
      <c r="HEJ104" s="633"/>
      <c r="HEK104" s="634"/>
      <c r="HEL104" s="635"/>
      <c r="HEM104" s="636"/>
      <c r="HEN104" s="632"/>
      <c r="HEO104" s="633"/>
      <c r="HEP104" s="633"/>
      <c r="HEQ104" s="634"/>
      <c r="HER104" s="635"/>
      <c r="HES104" s="636"/>
      <c r="HET104" s="632"/>
      <c r="HEU104" s="633"/>
      <c r="HEV104" s="633"/>
      <c r="HEW104" s="634"/>
      <c r="HEX104" s="635"/>
      <c r="HEY104" s="636"/>
      <c r="HEZ104" s="632"/>
      <c r="HFA104" s="633"/>
      <c r="HFB104" s="633"/>
      <c r="HFC104" s="634"/>
      <c r="HFD104" s="635"/>
      <c r="HFE104" s="636"/>
      <c r="HFF104" s="632"/>
      <c r="HFG104" s="633"/>
      <c r="HFH104" s="633"/>
      <c r="HFI104" s="634"/>
      <c r="HFJ104" s="635"/>
      <c r="HFK104" s="636"/>
      <c r="HFL104" s="632"/>
      <c r="HFM104" s="633"/>
      <c r="HFN104" s="633"/>
      <c r="HFO104" s="634"/>
      <c r="HFP104" s="635"/>
      <c r="HFQ104" s="636"/>
      <c r="HFR104" s="632"/>
      <c r="HFS104" s="633"/>
      <c r="HFT104" s="633"/>
      <c r="HFU104" s="634"/>
      <c r="HFV104" s="635"/>
      <c r="HFW104" s="636"/>
      <c r="HFX104" s="632"/>
      <c r="HFY104" s="633"/>
      <c r="HFZ104" s="633"/>
      <c r="HGA104" s="634"/>
      <c r="HGB104" s="635"/>
      <c r="HGC104" s="636"/>
      <c r="HGD104" s="632"/>
      <c r="HGE104" s="633"/>
      <c r="HGF104" s="633"/>
      <c r="HGG104" s="634"/>
      <c r="HGH104" s="635"/>
      <c r="HGI104" s="636"/>
      <c r="HGJ104" s="632"/>
      <c r="HGK104" s="633"/>
      <c r="HGL104" s="633"/>
      <c r="HGM104" s="634"/>
      <c r="HGN104" s="635"/>
      <c r="HGO104" s="636"/>
      <c r="HGP104" s="632"/>
      <c r="HGQ104" s="633"/>
      <c r="HGR104" s="633"/>
      <c r="HGS104" s="634"/>
      <c r="HGT104" s="635"/>
      <c r="HGU104" s="636"/>
      <c r="HGV104" s="632"/>
      <c r="HGW104" s="633"/>
      <c r="HGX104" s="633"/>
      <c r="HGY104" s="634"/>
      <c r="HGZ104" s="635"/>
      <c r="HHA104" s="636"/>
      <c r="HHB104" s="632"/>
      <c r="HHC104" s="633"/>
      <c r="HHD104" s="633"/>
      <c r="HHE104" s="634"/>
      <c r="HHF104" s="635"/>
      <c r="HHG104" s="636"/>
      <c r="HHH104" s="632"/>
      <c r="HHI104" s="633"/>
      <c r="HHJ104" s="633"/>
      <c r="HHK104" s="634"/>
      <c r="HHL104" s="635"/>
      <c r="HHM104" s="636"/>
      <c r="HHN104" s="632"/>
      <c r="HHO104" s="633"/>
      <c r="HHP104" s="633"/>
      <c r="HHQ104" s="634"/>
      <c r="HHR104" s="635"/>
      <c r="HHS104" s="636"/>
      <c r="HHT104" s="632"/>
      <c r="HHU104" s="633"/>
      <c r="HHV104" s="633"/>
      <c r="HHW104" s="634"/>
      <c r="HHX104" s="635"/>
      <c r="HHY104" s="636"/>
      <c r="HHZ104" s="632"/>
      <c r="HIA104" s="633"/>
      <c r="HIB104" s="633"/>
      <c r="HIC104" s="634"/>
      <c r="HID104" s="635"/>
      <c r="HIE104" s="636"/>
      <c r="HIF104" s="632"/>
      <c r="HIG104" s="633"/>
      <c r="HIH104" s="633"/>
      <c r="HII104" s="634"/>
      <c r="HIJ104" s="635"/>
      <c r="HIK104" s="636"/>
      <c r="HIL104" s="632"/>
      <c r="HIM104" s="633"/>
      <c r="HIN104" s="633"/>
      <c r="HIO104" s="634"/>
      <c r="HIP104" s="635"/>
      <c r="HIQ104" s="636"/>
      <c r="HIR104" s="632"/>
      <c r="HIS104" s="633"/>
      <c r="HIT104" s="633"/>
      <c r="HIU104" s="634"/>
      <c r="HIV104" s="635"/>
      <c r="HIW104" s="636"/>
      <c r="HIX104" s="632"/>
      <c r="HIY104" s="633"/>
      <c r="HIZ104" s="633"/>
      <c r="HJA104" s="634"/>
      <c r="HJB104" s="635"/>
      <c r="HJC104" s="636"/>
      <c r="HJD104" s="632"/>
      <c r="HJE104" s="633"/>
      <c r="HJF104" s="633"/>
      <c r="HJG104" s="634"/>
      <c r="HJH104" s="635"/>
      <c r="HJI104" s="636"/>
      <c r="HJJ104" s="632"/>
      <c r="HJK104" s="633"/>
      <c r="HJL104" s="633"/>
      <c r="HJM104" s="634"/>
      <c r="HJN104" s="635"/>
      <c r="HJO104" s="636"/>
      <c r="HJP104" s="632"/>
      <c r="HJQ104" s="633"/>
      <c r="HJR104" s="633"/>
      <c r="HJS104" s="634"/>
      <c r="HJT104" s="635"/>
      <c r="HJU104" s="636"/>
      <c r="HJV104" s="632"/>
      <c r="HJW104" s="633"/>
      <c r="HJX104" s="633"/>
      <c r="HJY104" s="634"/>
      <c r="HJZ104" s="635"/>
      <c r="HKA104" s="636"/>
      <c r="HKB104" s="632"/>
      <c r="HKC104" s="633"/>
      <c r="HKD104" s="633"/>
      <c r="HKE104" s="634"/>
      <c r="HKF104" s="635"/>
      <c r="HKG104" s="636"/>
      <c r="HKH104" s="632"/>
      <c r="HKI104" s="633"/>
      <c r="HKJ104" s="633"/>
      <c r="HKK104" s="634"/>
      <c r="HKL104" s="635"/>
      <c r="HKM104" s="636"/>
      <c r="HKN104" s="632"/>
      <c r="HKO104" s="633"/>
      <c r="HKP104" s="633"/>
      <c r="HKQ104" s="634"/>
      <c r="HKR104" s="635"/>
      <c r="HKS104" s="636"/>
      <c r="HKT104" s="632"/>
      <c r="HKU104" s="633"/>
      <c r="HKV104" s="633"/>
      <c r="HKW104" s="634"/>
      <c r="HKX104" s="635"/>
      <c r="HKY104" s="636"/>
      <c r="HKZ104" s="632"/>
      <c r="HLA104" s="633"/>
      <c r="HLB104" s="633"/>
      <c r="HLC104" s="634"/>
      <c r="HLD104" s="635"/>
      <c r="HLE104" s="636"/>
      <c r="HLF104" s="632"/>
      <c r="HLG104" s="633"/>
      <c r="HLH104" s="633"/>
      <c r="HLI104" s="634"/>
      <c r="HLJ104" s="635"/>
      <c r="HLK104" s="636"/>
      <c r="HLL104" s="632"/>
      <c r="HLM104" s="633"/>
      <c r="HLN104" s="633"/>
      <c r="HLO104" s="634"/>
      <c r="HLP104" s="635"/>
      <c r="HLQ104" s="636"/>
      <c r="HLR104" s="632"/>
      <c r="HLS104" s="633"/>
      <c r="HLT104" s="633"/>
      <c r="HLU104" s="634"/>
      <c r="HLV104" s="635"/>
      <c r="HLW104" s="636"/>
      <c r="HLX104" s="632"/>
      <c r="HLY104" s="633"/>
      <c r="HLZ104" s="633"/>
      <c r="HMA104" s="634"/>
      <c r="HMB104" s="635"/>
      <c r="HMC104" s="636"/>
      <c r="HMD104" s="632"/>
      <c r="HME104" s="633"/>
      <c r="HMF104" s="633"/>
      <c r="HMG104" s="634"/>
      <c r="HMH104" s="635"/>
      <c r="HMI104" s="636"/>
      <c r="HMJ104" s="632"/>
      <c r="HMK104" s="633"/>
      <c r="HML104" s="633"/>
      <c r="HMM104" s="634"/>
      <c r="HMN104" s="635"/>
      <c r="HMO104" s="636"/>
      <c r="HMP104" s="632"/>
      <c r="HMQ104" s="633"/>
      <c r="HMR104" s="633"/>
      <c r="HMS104" s="634"/>
      <c r="HMT104" s="635"/>
      <c r="HMU104" s="636"/>
      <c r="HMV104" s="632"/>
      <c r="HMW104" s="633"/>
      <c r="HMX104" s="633"/>
      <c r="HMY104" s="634"/>
      <c r="HMZ104" s="635"/>
      <c r="HNA104" s="636"/>
      <c r="HNB104" s="632"/>
      <c r="HNC104" s="633"/>
      <c r="HND104" s="633"/>
      <c r="HNE104" s="634"/>
      <c r="HNF104" s="635"/>
      <c r="HNG104" s="636"/>
      <c r="HNH104" s="632"/>
      <c r="HNI104" s="633"/>
      <c r="HNJ104" s="633"/>
      <c r="HNK104" s="634"/>
      <c r="HNL104" s="635"/>
      <c r="HNM104" s="636"/>
      <c r="HNN104" s="632"/>
      <c r="HNO104" s="633"/>
      <c r="HNP104" s="633"/>
      <c r="HNQ104" s="634"/>
      <c r="HNR104" s="635"/>
      <c r="HNS104" s="636"/>
      <c r="HNT104" s="632"/>
      <c r="HNU104" s="633"/>
      <c r="HNV104" s="633"/>
      <c r="HNW104" s="634"/>
      <c r="HNX104" s="635"/>
      <c r="HNY104" s="636"/>
      <c r="HNZ104" s="632"/>
      <c r="HOA104" s="633"/>
      <c r="HOB104" s="633"/>
      <c r="HOC104" s="634"/>
      <c r="HOD104" s="635"/>
      <c r="HOE104" s="636"/>
      <c r="HOF104" s="632"/>
      <c r="HOG104" s="633"/>
      <c r="HOH104" s="633"/>
      <c r="HOI104" s="634"/>
      <c r="HOJ104" s="635"/>
      <c r="HOK104" s="636"/>
      <c r="HOL104" s="632"/>
      <c r="HOM104" s="633"/>
      <c r="HON104" s="633"/>
      <c r="HOO104" s="634"/>
      <c r="HOP104" s="635"/>
      <c r="HOQ104" s="636"/>
      <c r="HOR104" s="632"/>
      <c r="HOS104" s="633"/>
      <c r="HOT104" s="633"/>
      <c r="HOU104" s="634"/>
      <c r="HOV104" s="635"/>
      <c r="HOW104" s="636"/>
      <c r="HOX104" s="632"/>
      <c r="HOY104" s="633"/>
      <c r="HOZ104" s="633"/>
      <c r="HPA104" s="634"/>
      <c r="HPB104" s="635"/>
      <c r="HPC104" s="636"/>
      <c r="HPD104" s="632"/>
      <c r="HPE104" s="633"/>
      <c r="HPF104" s="633"/>
      <c r="HPG104" s="634"/>
      <c r="HPH104" s="635"/>
      <c r="HPI104" s="636"/>
      <c r="HPJ104" s="632"/>
      <c r="HPK104" s="633"/>
      <c r="HPL104" s="633"/>
      <c r="HPM104" s="634"/>
      <c r="HPN104" s="635"/>
      <c r="HPO104" s="636"/>
      <c r="HPP104" s="632"/>
      <c r="HPQ104" s="633"/>
      <c r="HPR104" s="633"/>
      <c r="HPS104" s="634"/>
      <c r="HPT104" s="635"/>
      <c r="HPU104" s="636"/>
      <c r="HPV104" s="632"/>
      <c r="HPW104" s="633"/>
      <c r="HPX104" s="633"/>
      <c r="HPY104" s="634"/>
      <c r="HPZ104" s="635"/>
      <c r="HQA104" s="636"/>
      <c r="HQB104" s="632"/>
      <c r="HQC104" s="633"/>
      <c r="HQD104" s="633"/>
      <c r="HQE104" s="634"/>
      <c r="HQF104" s="635"/>
      <c r="HQG104" s="636"/>
      <c r="HQH104" s="632"/>
      <c r="HQI104" s="633"/>
      <c r="HQJ104" s="633"/>
      <c r="HQK104" s="634"/>
      <c r="HQL104" s="635"/>
      <c r="HQM104" s="636"/>
      <c r="HQN104" s="632"/>
      <c r="HQO104" s="633"/>
      <c r="HQP104" s="633"/>
      <c r="HQQ104" s="634"/>
      <c r="HQR104" s="635"/>
      <c r="HQS104" s="636"/>
      <c r="HQT104" s="632"/>
      <c r="HQU104" s="633"/>
      <c r="HQV104" s="633"/>
      <c r="HQW104" s="634"/>
      <c r="HQX104" s="635"/>
      <c r="HQY104" s="636"/>
      <c r="HQZ104" s="632"/>
      <c r="HRA104" s="633"/>
      <c r="HRB104" s="633"/>
      <c r="HRC104" s="634"/>
      <c r="HRD104" s="635"/>
      <c r="HRE104" s="636"/>
      <c r="HRF104" s="632"/>
      <c r="HRG104" s="633"/>
      <c r="HRH104" s="633"/>
      <c r="HRI104" s="634"/>
      <c r="HRJ104" s="635"/>
      <c r="HRK104" s="636"/>
      <c r="HRL104" s="632"/>
      <c r="HRM104" s="633"/>
      <c r="HRN104" s="633"/>
      <c r="HRO104" s="634"/>
      <c r="HRP104" s="635"/>
      <c r="HRQ104" s="636"/>
      <c r="HRR104" s="632"/>
      <c r="HRS104" s="633"/>
      <c r="HRT104" s="633"/>
      <c r="HRU104" s="634"/>
      <c r="HRV104" s="635"/>
      <c r="HRW104" s="636"/>
      <c r="HRX104" s="632"/>
      <c r="HRY104" s="633"/>
      <c r="HRZ104" s="633"/>
      <c r="HSA104" s="634"/>
      <c r="HSB104" s="635"/>
      <c r="HSC104" s="636"/>
      <c r="HSD104" s="632"/>
      <c r="HSE104" s="633"/>
      <c r="HSF104" s="633"/>
      <c r="HSG104" s="634"/>
      <c r="HSH104" s="635"/>
      <c r="HSI104" s="636"/>
      <c r="HSJ104" s="632"/>
      <c r="HSK104" s="633"/>
      <c r="HSL104" s="633"/>
      <c r="HSM104" s="634"/>
      <c r="HSN104" s="635"/>
      <c r="HSO104" s="636"/>
      <c r="HSP104" s="632"/>
      <c r="HSQ104" s="633"/>
      <c r="HSR104" s="633"/>
      <c r="HSS104" s="634"/>
      <c r="HST104" s="635"/>
      <c r="HSU104" s="636"/>
      <c r="HSV104" s="632"/>
      <c r="HSW104" s="633"/>
      <c r="HSX104" s="633"/>
      <c r="HSY104" s="634"/>
      <c r="HSZ104" s="635"/>
      <c r="HTA104" s="636"/>
      <c r="HTB104" s="632"/>
      <c r="HTC104" s="633"/>
      <c r="HTD104" s="633"/>
      <c r="HTE104" s="634"/>
      <c r="HTF104" s="635"/>
      <c r="HTG104" s="636"/>
      <c r="HTH104" s="632"/>
      <c r="HTI104" s="633"/>
      <c r="HTJ104" s="633"/>
      <c r="HTK104" s="634"/>
      <c r="HTL104" s="635"/>
      <c r="HTM104" s="636"/>
      <c r="HTN104" s="632"/>
      <c r="HTO104" s="633"/>
      <c r="HTP104" s="633"/>
      <c r="HTQ104" s="634"/>
      <c r="HTR104" s="635"/>
      <c r="HTS104" s="636"/>
      <c r="HTT104" s="632"/>
      <c r="HTU104" s="633"/>
      <c r="HTV104" s="633"/>
      <c r="HTW104" s="634"/>
      <c r="HTX104" s="635"/>
      <c r="HTY104" s="636"/>
      <c r="HTZ104" s="632"/>
      <c r="HUA104" s="633"/>
      <c r="HUB104" s="633"/>
      <c r="HUC104" s="634"/>
      <c r="HUD104" s="635"/>
      <c r="HUE104" s="636"/>
      <c r="HUF104" s="632"/>
      <c r="HUG104" s="633"/>
      <c r="HUH104" s="633"/>
      <c r="HUI104" s="634"/>
      <c r="HUJ104" s="635"/>
      <c r="HUK104" s="636"/>
      <c r="HUL104" s="632"/>
      <c r="HUM104" s="633"/>
      <c r="HUN104" s="633"/>
      <c r="HUO104" s="634"/>
      <c r="HUP104" s="635"/>
      <c r="HUQ104" s="636"/>
      <c r="HUR104" s="632"/>
      <c r="HUS104" s="633"/>
      <c r="HUT104" s="633"/>
      <c r="HUU104" s="634"/>
      <c r="HUV104" s="635"/>
      <c r="HUW104" s="636"/>
      <c r="HUX104" s="632"/>
      <c r="HUY104" s="633"/>
      <c r="HUZ104" s="633"/>
      <c r="HVA104" s="634"/>
      <c r="HVB104" s="635"/>
      <c r="HVC104" s="636"/>
      <c r="HVD104" s="632"/>
      <c r="HVE104" s="633"/>
      <c r="HVF104" s="633"/>
      <c r="HVG104" s="634"/>
      <c r="HVH104" s="635"/>
      <c r="HVI104" s="636"/>
      <c r="HVJ104" s="632"/>
      <c r="HVK104" s="633"/>
      <c r="HVL104" s="633"/>
      <c r="HVM104" s="634"/>
      <c r="HVN104" s="635"/>
      <c r="HVO104" s="636"/>
      <c r="HVP104" s="632"/>
      <c r="HVQ104" s="633"/>
      <c r="HVR104" s="633"/>
      <c r="HVS104" s="634"/>
      <c r="HVT104" s="635"/>
      <c r="HVU104" s="636"/>
      <c r="HVV104" s="632"/>
      <c r="HVW104" s="633"/>
      <c r="HVX104" s="633"/>
      <c r="HVY104" s="634"/>
      <c r="HVZ104" s="635"/>
      <c r="HWA104" s="636"/>
      <c r="HWB104" s="632"/>
      <c r="HWC104" s="633"/>
      <c r="HWD104" s="633"/>
      <c r="HWE104" s="634"/>
      <c r="HWF104" s="635"/>
      <c r="HWG104" s="636"/>
      <c r="HWH104" s="632"/>
      <c r="HWI104" s="633"/>
      <c r="HWJ104" s="633"/>
      <c r="HWK104" s="634"/>
      <c r="HWL104" s="635"/>
      <c r="HWM104" s="636"/>
      <c r="HWN104" s="632"/>
      <c r="HWO104" s="633"/>
      <c r="HWP104" s="633"/>
      <c r="HWQ104" s="634"/>
      <c r="HWR104" s="635"/>
      <c r="HWS104" s="636"/>
      <c r="HWT104" s="632"/>
      <c r="HWU104" s="633"/>
      <c r="HWV104" s="633"/>
      <c r="HWW104" s="634"/>
      <c r="HWX104" s="635"/>
      <c r="HWY104" s="636"/>
      <c r="HWZ104" s="632"/>
      <c r="HXA104" s="633"/>
      <c r="HXB104" s="633"/>
      <c r="HXC104" s="634"/>
      <c r="HXD104" s="635"/>
      <c r="HXE104" s="636"/>
      <c r="HXF104" s="632"/>
      <c r="HXG104" s="633"/>
      <c r="HXH104" s="633"/>
      <c r="HXI104" s="634"/>
      <c r="HXJ104" s="635"/>
      <c r="HXK104" s="636"/>
      <c r="HXL104" s="632"/>
      <c r="HXM104" s="633"/>
      <c r="HXN104" s="633"/>
      <c r="HXO104" s="634"/>
      <c r="HXP104" s="635"/>
      <c r="HXQ104" s="636"/>
      <c r="HXR104" s="632"/>
      <c r="HXS104" s="633"/>
      <c r="HXT104" s="633"/>
      <c r="HXU104" s="634"/>
      <c r="HXV104" s="635"/>
      <c r="HXW104" s="636"/>
      <c r="HXX104" s="632"/>
      <c r="HXY104" s="633"/>
      <c r="HXZ104" s="633"/>
      <c r="HYA104" s="634"/>
      <c r="HYB104" s="635"/>
      <c r="HYC104" s="636"/>
      <c r="HYD104" s="632"/>
      <c r="HYE104" s="633"/>
      <c r="HYF104" s="633"/>
      <c r="HYG104" s="634"/>
      <c r="HYH104" s="635"/>
      <c r="HYI104" s="636"/>
      <c r="HYJ104" s="632"/>
      <c r="HYK104" s="633"/>
      <c r="HYL104" s="633"/>
      <c r="HYM104" s="634"/>
      <c r="HYN104" s="635"/>
      <c r="HYO104" s="636"/>
      <c r="HYP104" s="632"/>
      <c r="HYQ104" s="633"/>
      <c r="HYR104" s="633"/>
      <c r="HYS104" s="634"/>
      <c r="HYT104" s="635"/>
      <c r="HYU104" s="636"/>
      <c r="HYV104" s="632"/>
      <c r="HYW104" s="633"/>
      <c r="HYX104" s="633"/>
      <c r="HYY104" s="634"/>
      <c r="HYZ104" s="635"/>
      <c r="HZA104" s="636"/>
      <c r="HZB104" s="632"/>
      <c r="HZC104" s="633"/>
      <c r="HZD104" s="633"/>
      <c r="HZE104" s="634"/>
      <c r="HZF104" s="635"/>
      <c r="HZG104" s="636"/>
      <c r="HZH104" s="632"/>
      <c r="HZI104" s="633"/>
      <c r="HZJ104" s="633"/>
      <c r="HZK104" s="634"/>
      <c r="HZL104" s="635"/>
      <c r="HZM104" s="636"/>
      <c r="HZN104" s="632"/>
      <c r="HZO104" s="633"/>
      <c r="HZP104" s="633"/>
      <c r="HZQ104" s="634"/>
      <c r="HZR104" s="635"/>
      <c r="HZS104" s="636"/>
      <c r="HZT104" s="632"/>
      <c r="HZU104" s="633"/>
      <c r="HZV104" s="633"/>
      <c r="HZW104" s="634"/>
      <c r="HZX104" s="635"/>
      <c r="HZY104" s="636"/>
      <c r="HZZ104" s="632"/>
      <c r="IAA104" s="633"/>
      <c r="IAB104" s="633"/>
      <c r="IAC104" s="634"/>
      <c r="IAD104" s="635"/>
      <c r="IAE104" s="636"/>
      <c r="IAF104" s="632"/>
      <c r="IAG104" s="633"/>
      <c r="IAH104" s="633"/>
      <c r="IAI104" s="634"/>
      <c r="IAJ104" s="635"/>
      <c r="IAK104" s="636"/>
      <c r="IAL104" s="632"/>
      <c r="IAM104" s="633"/>
      <c r="IAN104" s="633"/>
      <c r="IAO104" s="634"/>
      <c r="IAP104" s="635"/>
      <c r="IAQ104" s="636"/>
      <c r="IAR104" s="632"/>
      <c r="IAS104" s="633"/>
      <c r="IAT104" s="633"/>
      <c r="IAU104" s="634"/>
      <c r="IAV104" s="635"/>
      <c r="IAW104" s="636"/>
      <c r="IAX104" s="632"/>
      <c r="IAY104" s="633"/>
      <c r="IAZ104" s="633"/>
      <c r="IBA104" s="634"/>
      <c r="IBB104" s="635"/>
      <c r="IBC104" s="636"/>
      <c r="IBD104" s="632"/>
      <c r="IBE104" s="633"/>
      <c r="IBF104" s="633"/>
      <c r="IBG104" s="634"/>
      <c r="IBH104" s="635"/>
      <c r="IBI104" s="636"/>
      <c r="IBJ104" s="632"/>
      <c r="IBK104" s="633"/>
      <c r="IBL104" s="633"/>
      <c r="IBM104" s="634"/>
      <c r="IBN104" s="635"/>
      <c r="IBO104" s="636"/>
      <c r="IBP104" s="632"/>
      <c r="IBQ104" s="633"/>
      <c r="IBR104" s="633"/>
      <c r="IBS104" s="634"/>
      <c r="IBT104" s="635"/>
      <c r="IBU104" s="636"/>
      <c r="IBV104" s="632"/>
      <c r="IBW104" s="633"/>
      <c r="IBX104" s="633"/>
      <c r="IBY104" s="634"/>
      <c r="IBZ104" s="635"/>
      <c r="ICA104" s="636"/>
      <c r="ICB104" s="632"/>
      <c r="ICC104" s="633"/>
      <c r="ICD104" s="633"/>
      <c r="ICE104" s="634"/>
      <c r="ICF104" s="635"/>
      <c r="ICG104" s="636"/>
      <c r="ICH104" s="632"/>
      <c r="ICI104" s="633"/>
      <c r="ICJ104" s="633"/>
      <c r="ICK104" s="634"/>
      <c r="ICL104" s="635"/>
      <c r="ICM104" s="636"/>
      <c r="ICN104" s="632"/>
      <c r="ICO104" s="633"/>
      <c r="ICP104" s="633"/>
      <c r="ICQ104" s="634"/>
      <c r="ICR104" s="635"/>
      <c r="ICS104" s="636"/>
      <c r="ICT104" s="632"/>
      <c r="ICU104" s="633"/>
      <c r="ICV104" s="633"/>
      <c r="ICW104" s="634"/>
      <c r="ICX104" s="635"/>
      <c r="ICY104" s="636"/>
      <c r="ICZ104" s="632"/>
      <c r="IDA104" s="633"/>
      <c r="IDB104" s="633"/>
      <c r="IDC104" s="634"/>
      <c r="IDD104" s="635"/>
      <c r="IDE104" s="636"/>
      <c r="IDF104" s="632"/>
      <c r="IDG104" s="633"/>
      <c r="IDH104" s="633"/>
      <c r="IDI104" s="634"/>
      <c r="IDJ104" s="635"/>
      <c r="IDK104" s="636"/>
      <c r="IDL104" s="632"/>
      <c r="IDM104" s="633"/>
      <c r="IDN104" s="633"/>
      <c r="IDO104" s="634"/>
      <c r="IDP104" s="635"/>
      <c r="IDQ104" s="636"/>
      <c r="IDR104" s="632"/>
      <c r="IDS104" s="633"/>
      <c r="IDT104" s="633"/>
      <c r="IDU104" s="634"/>
      <c r="IDV104" s="635"/>
      <c r="IDW104" s="636"/>
      <c r="IDX104" s="632"/>
      <c r="IDY104" s="633"/>
      <c r="IDZ104" s="633"/>
      <c r="IEA104" s="634"/>
      <c r="IEB104" s="635"/>
      <c r="IEC104" s="636"/>
      <c r="IED104" s="632"/>
      <c r="IEE104" s="633"/>
      <c r="IEF104" s="633"/>
      <c r="IEG104" s="634"/>
      <c r="IEH104" s="635"/>
      <c r="IEI104" s="636"/>
      <c r="IEJ104" s="632"/>
      <c r="IEK104" s="633"/>
      <c r="IEL104" s="633"/>
      <c r="IEM104" s="634"/>
      <c r="IEN104" s="635"/>
      <c r="IEO104" s="636"/>
      <c r="IEP104" s="632"/>
      <c r="IEQ104" s="633"/>
      <c r="IER104" s="633"/>
      <c r="IES104" s="634"/>
      <c r="IET104" s="635"/>
      <c r="IEU104" s="636"/>
      <c r="IEV104" s="632"/>
      <c r="IEW104" s="633"/>
      <c r="IEX104" s="633"/>
      <c r="IEY104" s="634"/>
      <c r="IEZ104" s="635"/>
      <c r="IFA104" s="636"/>
      <c r="IFB104" s="632"/>
      <c r="IFC104" s="633"/>
      <c r="IFD104" s="633"/>
      <c r="IFE104" s="634"/>
      <c r="IFF104" s="635"/>
      <c r="IFG104" s="636"/>
      <c r="IFH104" s="632"/>
      <c r="IFI104" s="633"/>
      <c r="IFJ104" s="633"/>
      <c r="IFK104" s="634"/>
      <c r="IFL104" s="635"/>
      <c r="IFM104" s="636"/>
      <c r="IFN104" s="632"/>
      <c r="IFO104" s="633"/>
      <c r="IFP104" s="633"/>
      <c r="IFQ104" s="634"/>
      <c r="IFR104" s="635"/>
      <c r="IFS104" s="636"/>
      <c r="IFT104" s="632"/>
      <c r="IFU104" s="633"/>
      <c r="IFV104" s="633"/>
      <c r="IFW104" s="634"/>
      <c r="IFX104" s="635"/>
      <c r="IFY104" s="636"/>
      <c r="IFZ104" s="632"/>
      <c r="IGA104" s="633"/>
      <c r="IGB104" s="633"/>
      <c r="IGC104" s="634"/>
      <c r="IGD104" s="635"/>
      <c r="IGE104" s="636"/>
      <c r="IGF104" s="632"/>
      <c r="IGG104" s="633"/>
      <c r="IGH104" s="633"/>
      <c r="IGI104" s="634"/>
      <c r="IGJ104" s="635"/>
      <c r="IGK104" s="636"/>
      <c r="IGL104" s="632"/>
      <c r="IGM104" s="633"/>
      <c r="IGN104" s="633"/>
      <c r="IGO104" s="634"/>
      <c r="IGP104" s="635"/>
      <c r="IGQ104" s="636"/>
      <c r="IGR104" s="632"/>
      <c r="IGS104" s="633"/>
      <c r="IGT104" s="633"/>
      <c r="IGU104" s="634"/>
      <c r="IGV104" s="635"/>
      <c r="IGW104" s="636"/>
      <c r="IGX104" s="632"/>
      <c r="IGY104" s="633"/>
      <c r="IGZ104" s="633"/>
      <c r="IHA104" s="634"/>
      <c r="IHB104" s="635"/>
      <c r="IHC104" s="636"/>
      <c r="IHD104" s="632"/>
      <c r="IHE104" s="633"/>
      <c r="IHF104" s="633"/>
      <c r="IHG104" s="634"/>
      <c r="IHH104" s="635"/>
      <c r="IHI104" s="636"/>
      <c r="IHJ104" s="632"/>
      <c r="IHK104" s="633"/>
      <c r="IHL104" s="633"/>
      <c r="IHM104" s="634"/>
      <c r="IHN104" s="635"/>
      <c r="IHO104" s="636"/>
      <c r="IHP104" s="632"/>
      <c r="IHQ104" s="633"/>
      <c r="IHR104" s="633"/>
      <c r="IHS104" s="634"/>
      <c r="IHT104" s="635"/>
      <c r="IHU104" s="636"/>
      <c r="IHV104" s="632"/>
      <c r="IHW104" s="633"/>
      <c r="IHX104" s="633"/>
      <c r="IHY104" s="634"/>
      <c r="IHZ104" s="635"/>
      <c r="IIA104" s="636"/>
      <c r="IIB104" s="632"/>
      <c r="IIC104" s="633"/>
      <c r="IID104" s="633"/>
      <c r="IIE104" s="634"/>
      <c r="IIF104" s="635"/>
      <c r="IIG104" s="636"/>
      <c r="IIH104" s="632"/>
      <c r="III104" s="633"/>
      <c r="IIJ104" s="633"/>
      <c r="IIK104" s="634"/>
      <c r="IIL104" s="635"/>
      <c r="IIM104" s="636"/>
      <c r="IIN104" s="632"/>
      <c r="IIO104" s="633"/>
      <c r="IIP104" s="633"/>
      <c r="IIQ104" s="634"/>
      <c r="IIR104" s="635"/>
      <c r="IIS104" s="636"/>
      <c r="IIT104" s="632"/>
      <c r="IIU104" s="633"/>
      <c r="IIV104" s="633"/>
      <c r="IIW104" s="634"/>
      <c r="IIX104" s="635"/>
      <c r="IIY104" s="636"/>
      <c r="IIZ104" s="632"/>
      <c r="IJA104" s="633"/>
      <c r="IJB104" s="633"/>
      <c r="IJC104" s="634"/>
      <c r="IJD104" s="635"/>
      <c r="IJE104" s="636"/>
      <c r="IJF104" s="632"/>
      <c r="IJG104" s="633"/>
      <c r="IJH104" s="633"/>
      <c r="IJI104" s="634"/>
      <c r="IJJ104" s="635"/>
      <c r="IJK104" s="636"/>
      <c r="IJL104" s="632"/>
      <c r="IJM104" s="633"/>
      <c r="IJN104" s="633"/>
      <c r="IJO104" s="634"/>
      <c r="IJP104" s="635"/>
      <c r="IJQ104" s="636"/>
      <c r="IJR104" s="632"/>
      <c r="IJS104" s="633"/>
      <c r="IJT104" s="633"/>
      <c r="IJU104" s="634"/>
      <c r="IJV104" s="635"/>
      <c r="IJW104" s="636"/>
      <c r="IJX104" s="632"/>
      <c r="IJY104" s="633"/>
      <c r="IJZ104" s="633"/>
      <c r="IKA104" s="634"/>
      <c r="IKB104" s="635"/>
      <c r="IKC104" s="636"/>
      <c r="IKD104" s="632"/>
      <c r="IKE104" s="633"/>
      <c r="IKF104" s="633"/>
      <c r="IKG104" s="634"/>
      <c r="IKH104" s="635"/>
      <c r="IKI104" s="636"/>
      <c r="IKJ104" s="632"/>
      <c r="IKK104" s="633"/>
      <c r="IKL104" s="633"/>
      <c r="IKM104" s="634"/>
      <c r="IKN104" s="635"/>
      <c r="IKO104" s="636"/>
      <c r="IKP104" s="632"/>
      <c r="IKQ104" s="633"/>
      <c r="IKR104" s="633"/>
      <c r="IKS104" s="634"/>
      <c r="IKT104" s="635"/>
      <c r="IKU104" s="636"/>
      <c r="IKV104" s="632"/>
      <c r="IKW104" s="633"/>
      <c r="IKX104" s="633"/>
      <c r="IKY104" s="634"/>
      <c r="IKZ104" s="635"/>
      <c r="ILA104" s="636"/>
      <c r="ILB104" s="632"/>
      <c r="ILC104" s="633"/>
      <c r="ILD104" s="633"/>
      <c r="ILE104" s="634"/>
      <c r="ILF104" s="635"/>
      <c r="ILG104" s="636"/>
      <c r="ILH104" s="632"/>
      <c r="ILI104" s="633"/>
      <c r="ILJ104" s="633"/>
      <c r="ILK104" s="634"/>
      <c r="ILL104" s="635"/>
      <c r="ILM104" s="636"/>
      <c r="ILN104" s="632"/>
      <c r="ILO104" s="633"/>
      <c r="ILP104" s="633"/>
      <c r="ILQ104" s="634"/>
      <c r="ILR104" s="635"/>
      <c r="ILS104" s="636"/>
      <c r="ILT104" s="632"/>
      <c r="ILU104" s="633"/>
      <c r="ILV104" s="633"/>
      <c r="ILW104" s="634"/>
      <c r="ILX104" s="635"/>
      <c r="ILY104" s="636"/>
      <c r="ILZ104" s="632"/>
      <c r="IMA104" s="633"/>
      <c r="IMB104" s="633"/>
      <c r="IMC104" s="634"/>
      <c r="IMD104" s="635"/>
      <c r="IME104" s="636"/>
      <c r="IMF104" s="632"/>
      <c r="IMG104" s="633"/>
      <c r="IMH104" s="633"/>
      <c r="IMI104" s="634"/>
      <c r="IMJ104" s="635"/>
      <c r="IMK104" s="636"/>
      <c r="IML104" s="632"/>
      <c r="IMM104" s="633"/>
      <c r="IMN104" s="633"/>
      <c r="IMO104" s="634"/>
      <c r="IMP104" s="635"/>
      <c r="IMQ104" s="636"/>
      <c r="IMR104" s="632"/>
      <c r="IMS104" s="633"/>
      <c r="IMT104" s="633"/>
      <c r="IMU104" s="634"/>
      <c r="IMV104" s="635"/>
      <c r="IMW104" s="636"/>
      <c r="IMX104" s="632"/>
      <c r="IMY104" s="633"/>
      <c r="IMZ104" s="633"/>
      <c r="INA104" s="634"/>
      <c r="INB104" s="635"/>
      <c r="INC104" s="636"/>
      <c r="IND104" s="632"/>
      <c r="INE104" s="633"/>
      <c r="INF104" s="633"/>
      <c r="ING104" s="634"/>
      <c r="INH104" s="635"/>
      <c r="INI104" s="636"/>
      <c r="INJ104" s="632"/>
      <c r="INK104" s="633"/>
      <c r="INL104" s="633"/>
      <c r="INM104" s="634"/>
      <c r="INN104" s="635"/>
      <c r="INO104" s="636"/>
      <c r="INP104" s="632"/>
      <c r="INQ104" s="633"/>
      <c r="INR104" s="633"/>
      <c r="INS104" s="634"/>
      <c r="INT104" s="635"/>
      <c r="INU104" s="636"/>
      <c r="INV104" s="632"/>
      <c r="INW104" s="633"/>
      <c r="INX104" s="633"/>
      <c r="INY104" s="634"/>
      <c r="INZ104" s="635"/>
      <c r="IOA104" s="636"/>
      <c r="IOB104" s="632"/>
      <c r="IOC104" s="633"/>
      <c r="IOD104" s="633"/>
      <c r="IOE104" s="634"/>
      <c r="IOF104" s="635"/>
      <c r="IOG104" s="636"/>
      <c r="IOH104" s="632"/>
      <c r="IOI104" s="633"/>
      <c r="IOJ104" s="633"/>
      <c r="IOK104" s="634"/>
      <c r="IOL104" s="635"/>
      <c r="IOM104" s="636"/>
      <c r="ION104" s="632"/>
      <c r="IOO104" s="633"/>
      <c r="IOP104" s="633"/>
      <c r="IOQ104" s="634"/>
      <c r="IOR104" s="635"/>
      <c r="IOS104" s="636"/>
      <c r="IOT104" s="632"/>
      <c r="IOU104" s="633"/>
      <c r="IOV104" s="633"/>
      <c r="IOW104" s="634"/>
      <c r="IOX104" s="635"/>
      <c r="IOY104" s="636"/>
      <c r="IOZ104" s="632"/>
      <c r="IPA104" s="633"/>
      <c r="IPB104" s="633"/>
      <c r="IPC104" s="634"/>
      <c r="IPD104" s="635"/>
      <c r="IPE104" s="636"/>
      <c r="IPF104" s="632"/>
      <c r="IPG104" s="633"/>
      <c r="IPH104" s="633"/>
      <c r="IPI104" s="634"/>
      <c r="IPJ104" s="635"/>
      <c r="IPK104" s="636"/>
      <c r="IPL104" s="632"/>
      <c r="IPM104" s="633"/>
      <c r="IPN104" s="633"/>
      <c r="IPO104" s="634"/>
      <c r="IPP104" s="635"/>
      <c r="IPQ104" s="636"/>
      <c r="IPR104" s="632"/>
      <c r="IPS104" s="633"/>
      <c r="IPT104" s="633"/>
      <c r="IPU104" s="634"/>
      <c r="IPV104" s="635"/>
      <c r="IPW104" s="636"/>
      <c r="IPX104" s="632"/>
      <c r="IPY104" s="633"/>
      <c r="IPZ104" s="633"/>
      <c r="IQA104" s="634"/>
      <c r="IQB104" s="635"/>
      <c r="IQC104" s="636"/>
      <c r="IQD104" s="632"/>
      <c r="IQE104" s="633"/>
      <c r="IQF104" s="633"/>
      <c r="IQG104" s="634"/>
      <c r="IQH104" s="635"/>
      <c r="IQI104" s="636"/>
      <c r="IQJ104" s="632"/>
      <c r="IQK104" s="633"/>
      <c r="IQL104" s="633"/>
      <c r="IQM104" s="634"/>
      <c r="IQN104" s="635"/>
      <c r="IQO104" s="636"/>
      <c r="IQP104" s="632"/>
      <c r="IQQ104" s="633"/>
      <c r="IQR104" s="633"/>
      <c r="IQS104" s="634"/>
      <c r="IQT104" s="635"/>
      <c r="IQU104" s="636"/>
      <c r="IQV104" s="632"/>
      <c r="IQW104" s="633"/>
      <c r="IQX104" s="633"/>
      <c r="IQY104" s="634"/>
      <c r="IQZ104" s="635"/>
      <c r="IRA104" s="636"/>
      <c r="IRB104" s="632"/>
      <c r="IRC104" s="633"/>
      <c r="IRD104" s="633"/>
      <c r="IRE104" s="634"/>
      <c r="IRF104" s="635"/>
      <c r="IRG104" s="636"/>
      <c r="IRH104" s="632"/>
      <c r="IRI104" s="633"/>
      <c r="IRJ104" s="633"/>
      <c r="IRK104" s="634"/>
      <c r="IRL104" s="635"/>
      <c r="IRM104" s="636"/>
      <c r="IRN104" s="632"/>
      <c r="IRO104" s="633"/>
      <c r="IRP104" s="633"/>
      <c r="IRQ104" s="634"/>
      <c r="IRR104" s="635"/>
      <c r="IRS104" s="636"/>
      <c r="IRT104" s="632"/>
      <c r="IRU104" s="633"/>
      <c r="IRV104" s="633"/>
      <c r="IRW104" s="634"/>
      <c r="IRX104" s="635"/>
      <c r="IRY104" s="636"/>
      <c r="IRZ104" s="632"/>
      <c r="ISA104" s="633"/>
      <c r="ISB104" s="633"/>
      <c r="ISC104" s="634"/>
      <c r="ISD104" s="635"/>
      <c r="ISE104" s="636"/>
      <c r="ISF104" s="632"/>
      <c r="ISG104" s="633"/>
      <c r="ISH104" s="633"/>
      <c r="ISI104" s="634"/>
      <c r="ISJ104" s="635"/>
      <c r="ISK104" s="636"/>
      <c r="ISL104" s="632"/>
      <c r="ISM104" s="633"/>
      <c r="ISN104" s="633"/>
      <c r="ISO104" s="634"/>
      <c r="ISP104" s="635"/>
      <c r="ISQ104" s="636"/>
      <c r="ISR104" s="632"/>
      <c r="ISS104" s="633"/>
      <c r="IST104" s="633"/>
      <c r="ISU104" s="634"/>
      <c r="ISV104" s="635"/>
      <c r="ISW104" s="636"/>
      <c r="ISX104" s="632"/>
      <c r="ISY104" s="633"/>
      <c r="ISZ104" s="633"/>
      <c r="ITA104" s="634"/>
      <c r="ITB104" s="635"/>
      <c r="ITC104" s="636"/>
      <c r="ITD104" s="632"/>
      <c r="ITE104" s="633"/>
      <c r="ITF104" s="633"/>
      <c r="ITG104" s="634"/>
      <c r="ITH104" s="635"/>
      <c r="ITI104" s="636"/>
      <c r="ITJ104" s="632"/>
      <c r="ITK104" s="633"/>
      <c r="ITL104" s="633"/>
      <c r="ITM104" s="634"/>
      <c r="ITN104" s="635"/>
      <c r="ITO104" s="636"/>
      <c r="ITP104" s="632"/>
      <c r="ITQ104" s="633"/>
      <c r="ITR104" s="633"/>
      <c r="ITS104" s="634"/>
      <c r="ITT104" s="635"/>
      <c r="ITU104" s="636"/>
      <c r="ITV104" s="632"/>
      <c r="ITW104" s="633"/>
      <c r="ITX104" s="633"/>
      <c r="ITY104" s="634"/>
      <c r="ITZ104" s="635"/>
      <c r="IUA104" s="636"/>
      <c r="IUB104" s="632"/>
      <c r="IUC104" s="633"/>
      <c r="IUD104" s="633"/>
      <c r="IUE104" s="634"/>
      <c r="IUF104" s="635"/>
      <c r="IUG104" s="636"/>
      <c r="IUH104" s="632"/>
      <c r="IUI104" s="633"/>
      <c r="IUJ104" s="633"/>
      <c r="IUK104" s="634"/>
      <c r="IUL104" s="635"/>
      <c r="IUM104" s="636"/>
      <c r="IUN104" s="632"/>
      <c r="IUO104" s="633"/>
      <c r="IUP104" s="633"/>
      <c r="IUQ104" s="634"/>
      <c r="IUR104" s="635"/>
      <c r="IUS104" s="636"/>
      <c r="IUT104" s="632"/>
      <c r="IUU104" s="633"/>
      <c r="IUV104" s="633"/>
      <c r="IUW104" s="634"/>
      <c r="IUX104" s="635"/>
      <c r="IUY104" s="636"/>
      <c r="IUZ104" s="632"/>
      <c r="IVA104" s="633"/>
      <c r="IVB104" s="633"/>
      <c r="IVC104" s="634"/>
      <c r="IVD104" s="635"/>
      <c r="IVE104" s="636"/>
      <c r="IVF104" s="632"/>
      <c r="IVG104" s="633"/>
      <c r="IVH104" s="633"/>
      <c r="IVI104" s="634"/>
      <c r="IVJ104" s="635"/>
      <c r="IVK104" s="636"/>
      <c r="IVL104" s="632"/>
      <c r="IVM104" s="633"/>
      <c r="IVN104" s="633"/>
      <c r="IVO104" s="634"/>
      <c r="IVP104" s="635"/>
      <c r="IVQ104" s="636"/>
      <c r="IVR104" s="632"/>
      <c r="IVS104" s="633"/>
      <c r="IVT104" s="633"/>
      <c r="IVU104" s="634"/>
      <c r="IVV104" s="635"/>
      <c r="IVW104" s="636"/>
      <c r="IVX104" s="632"/>
      <c r="IVY104" s="633"/>
      <c r="IVZ104" s="633"/>
      <c r="IWA104" s="634"/>
      <c r="IWB104" s="635"/>
      <c r="IWC104" s="636"/>
      <c r="IWD104" s="632"/>
      <c r="IWE104" s="633"/>
      <c r="IWF104" s="633"/>
      <c r="IWG104" s="634"/>
      <c r="IWH104" s="635"/>
      <c r="IWI104" s="636"/>
      <c r="IWJ104" s="632"/>
      <c r="IWK104" s="633"/>
      <c r="IWL104" s="633"/>
      <c r="IWM104" s="634"/>
      <c r="IWN104" s="635"/>
      <c r="IWO104" s="636"/>
      <c r="IWP104" s="632"/>
      <c r="IWQ104" s="633"/>
      <c r="IWR104" s="633"/>
      <c r="IWS104" s="634"/>
      <c r="IWT104" s="635"/>
      <c r="IWU104" s="636"/>
      <c r="IWV104" s="632"/>
      <c r="IWW104" s="633"/>
      <c r="IWX104" s="633"/>
      <c r="IWY104" s="634"/>
      <c r="IWZ104" s="635"/>
      <c r="IXA104" s="636"/>
      <c r="IXB104" s="632"/>
      <c r="IXC104" s="633"/>
      <c r="IXD104" s="633"/>
      <c r="IXE104" s="634"/>
      <c r="IXF104" s="635"/>
      <c r="IXG104" s="636"/>
      <c r="IXH104" s="632"/>
      <c r="IXI104" s="633"/>
      <c r="IXJ104" s="633"/>
      <c r="IXK104" s="634"/>
      <c r="IXL104" s="635"/>
      <c r="IXM104" s="636"/>
      <c r="IXN104" s="632"/>
      <c r="IXO104" s="633"/>
      <c r="IXP104" s="633"/>
      <c r="IXQ104" s="634"/>
      <c r="IXR104" s="635"/>
      <c r="IXS104" s="636"/>
      <c r="IXT104" s="632"/>
      <c r="IXU104" s="633"/>
      <c r="IXV104" s="633"/>
      <c r="IXW104" s="634"/>
      <c r="IXX104" s="635"/>
      <c r="IXY104" s="636"/>
      <c r="IXZ104" s="632"/>
      <c r="IYA104" s="633"/>
      <c r="IYB104" s="633"/>
      <c r="IYC104" s="634"/>
      <c r="IYD104" s="635"/>
      <c r="IYE104" s="636"/>
      <c r="IYF104" s="632"/>
      <c r="IYG104" s="633"/>
      <c r="IYH104" s="633"/>
      <c r="IYI104" s="634"/>
      <c r="IYJ104" s="635"/>
      <c r="IYK104" s="636"/>
      <c r="IYL104" s="632"/>
      <c r="IYM104" s="633"/>
      <c r="IYN104" s="633"/>
      <c r="IYO104" s="634"/>
      <c r="IYP104" s="635"/>
      <c r="IYQ104" s="636"/>
      <c r="IYR104" s="632"/>
      <c r="IYS104" s="633"/>
      <c r="IYT104" s="633"/>
      <c r="IYU104" s="634"/>
      <c r="IYV104" s="635"/>
      <c r="IYW104" s="636"/>
      <c r="IYX104" s="632"/>
      <c r="IYY104" s="633"/>
      <c r="IYZ104" s="633"/>
      <c r="IZA104" s="634"/>
      <c r="IZB104" s="635"/>
      <c r="IZC104" s="636"/>
      <c r="IZD104" s="632"/>
      <c r="IZE104" s="633"/>
      <c r="IZF104" s="633"/>
      <c r="IZG104" s="634"/>
      <c r="IZH104" s="635"/>
      <c r="IZI104" s="636"/>
      <c r="IZJ104" s="632"/>
      <c r="IZK104" s="633"/>
      <c r="IZL104" s="633"/>
      <c r="IZM104" s="634"/>
      <c r="IZN104" s="635"/>
      <c r="IZO104" s="636"/>
      <c r="IZP104" s="632"/>
      <c r="IZQ104" s="633"/>
      <c r="IZR104" s="633"/>
      <c r="IZS104" s="634"/>
      <c r="IZT104" s="635"/>
      <c r="IZU104" s="636"/>
      <c r="IZV104" s="632"/>
      <c r="IZW104" s="633"/>
      <c r="IZX104" s="633"/>
      <c r="IZY104" s="634"/>
      <c r="IZZ104" s="635"/>
      <c r="JAA104" s="636"/>
      <c r="JAB104" s="632"/>
      <c r="JAC104" s="633"/>
      <c r="JAD104" s="633"/>
      <c r="JAE104" s="634"/>
      <c r="JAF104" s="635"/>
      <c r="JAG104" s="636"/>
      <c r="JAH104" s="632"/>
      <c r="JAI104" s="633"/>
      <c r="JAJ104" s="633"/>
      <c r="JAK104" s="634"/>
      <c r="JAL104" s="635"/>
      <c r="JAM104" s="636"/>
      <c r="JAN104" s="632"/>
      <c r="JAO104" s="633"/>
      <c r="JAP104" s="633"/>
      <c r="JAQ104" s="634"/>
      <c r="JAR104" s="635"/>
      <c r="JAS104" s="636"/>
      <c r="JAT104" s="632"/>
      <c r="JAU104" s="633"/>
      <c r="JAV104" s="633"/>
      <c r="JAW104" s="634"/>
      <c r="JAX104" s="635"/>
      <c r="JAY104" s="636"/>
      <c r="JAZ104" s="632"/>
      <c r="JBA104" s="633"/>
      <c r="JBB104" s="633"/>
      <c r="JBC104" s="634"/>
      <c r="JBD104" s="635"/>
      <c r="JBE104" s="636"/>
      <c r="JBF104" s="632"/>
      <c r="JBG104" s="633"/>
      <c r="JBH104" s="633"/>
      <c r="JBI104" s="634"/>
      <c r="JBJ104" s="635"/>
      <c r="JBK104" s="636"/>
      <c r="JBL104" s="632"/>
      <c r="JBM104" s="633"/>
      <c r="JBN104" s="633"/>
      <c r="JBO104" s="634"/>
      <c r="JBP104" s="635"/>
      <c r="JBQ104" s="636"/>
      <c r="JBR104" s="632"/>
      <c r="JBS104" s="633"/>
      <c r="JBT104" s="633"/>
      <c r="JBU104" s="634"/>
      <c r="JBV104" s="635"/>
      <c r="JBW104" s="636"/>
      <c r="JBX104" s="632"/>
      <c r="JBY104" s="633"/>
      <c r="JBZ104" s="633"/>
      <c r="JCA104" s="634"/>
      <c r="JCB104" s="635"/>
      <c r="JCC104" s="636"/>
      <c r="JCD104" s="632"/>
      <c r="JCE104" s="633"/>
      <c r="JCF104" s="633"/>
      <c r="JCG104" s="634"/>
      <c r="JCH104" s="635"/>
      <c r="JCI104" s="636"/>
      <c r="JCJ104" s="632"/>
      <c r="JCK104" s="633"/>
      <c r="JCL104" s="633"/>
      <c r="JCM104" s="634"/>
      <c r="JCN104" s="635"/>
      <c r="JCO104" s="636"/>
      <c r="JCP104" s="632"/>
      <c r="JCQ104" s="633"/>
      <c r="JCR104" s="633"/>
      <c r="JCS104" s="634"/>
      <c r="JCT104" s="635"/>
      <c r="JCU104" s="636"/>
      <c r="JCV104" s="632"/>
      <c r="JCW104" s="633"/>
      <c r="JCX104" s="633"/>
      <c r="JCY104" s="634"/>
      <c r="JCZ104" s="635"/>
      <c r="JDA104" s="636"/>
      <c r="JDB104" s="632"/>
      <c r="JDC104" s="633"/>
      <c r="JDD104" s="633"/>
      <c r="JDE104" s="634"/>
      <c r="JDF104" s="635"/>
      <c r="JDG104" s="636"/>
      <c r="JDH104" s="632"/>
      <c r="JDI104" s="633"/>
      <c r="JDJ104" s="633"/>
      <c r="JDK104" s="634"/>
      <c r="JDL104" s="635"/>
      <c r="JDM104" s="636"/>
      <c r="JDN104" s="632"/>
      <c r="JDO104" s="633"/>
      <c r="JDP104" s="633"/>
      <c r="JDQ104" s="634"/>
      <c r="JDR104" s="635"/>
      <c r="JDS104" s="636"/>
      <c r="JDT104" s="632"/>
      <c r="JDU104" s="633"/>
      <c r="JDV104" s="633"/>
      <c r="JDW104" s="634"/>
      <c r="JDX104" s="635"/>
      <c r="JDY104" s="636"/>
      <c r="JDZ104" s="632"/>
      <c r="JEA104" s="633"/>
      <c r="JEB104" s="633"/>
      <c r="JEC104" s="634"/>
      <c r="JED104" s="635"/>
      <c r="JEE104" s="636"/>
      <c r="JEF104" s="632"/>
      <c r="JEG104" s="633"/>
      <c r="JEH104" s="633"/>
      <c r="JEI104" s="634"/>
      <c r="JEJ104" s="635"/>
      <c r="JEK104" s="636"/>
      <c r="JEL104" s="632"/>
      <c r="JEM104" s="633"/>
      <c r="JEN104" s="633"/>
      <c r="JEO104" s="634"/>
      <c r="JEP104" s="635"/>
      <c r="JEQ104" s="636"/>
      <c r="JER104" s="632"/>
      <c r="JES104" s="633"/>
      <c r="JET104" s="633"/>
      <c r="JEU104" s="634"/>
      <c r="JEV104" s="635"/>
      <c r="JEW104" s="636"/>
      <c r="JEX104" s="632"/>
      <c r="JEY104" s="633"/>
      <c r="JEZ104" s="633"/>
      <c r="JFA104" s="634"/>
      <c r="JFB104" s="635"/>
      <c r="JFC104" s="636"/>
      <c r="JFD104" s="632"/>
      <c r="JFE104" s="633"/>
      <c r="JFF104" s="633"/>
      <c r="JFG104" s="634"/>
      <c r="JFH104" s="635"/>
      <c r="JFI104" s="636"/>
      <c r="JFJ104" s="632"/>
      <c r="JFK104" s="633"/>
      <c r="JFL104" s="633"/>
      <c r="JFM104" s="634"/>
      <c r="JFN104" s="635"/>
      <c r="JFO104" s="636"/>
      <c r="JFP104" s="632"/>
      <c r="JFQ104" s="633"/>
      <c r="JFR104" s="633"/>
      <c r="JFS104" s="634"/>
      <c r="JFT104" s="635"/>
      <c r="JFU104" s="636"/>
      <c r="JFV104" s="632"/>
      <c r="JFW104" s="633"/>
      <c r="JFX104" s="633"/>
      <c r="JFY104" s="634"/>
      <c r="JFZ104" s="635"/>
      <c r="JGA104" s="636"/>
      <c r="JGB104" s="632"/>
      <c r="JGC104" s="633"/>
      <c r="JGD104" s="633"/>
      <c r="JGE104" s="634"/>
      <c r="JGF104" s="635"/>
      <c r="JGG104" s="636"/>
      <c r="JGH104" s="632"/>
      <c r="JGI104" s="633"/>
      <c r="JGJ104" s="633"/>
      <c r="JGK104" s="634"/>
      <c r="JGL104" s="635"/>
      <c r="JGM104" s="636"/>
      <c r="JGN104" s="632"/>
      <c r="JGO104" s="633"/>
      <c r="JGP104" s="633"/>
      <c r="JGQ104" s="634"/>
      <c r="JGR104" s="635"/>
      <c r="JGS104" s="636"/>
      <c r="JGT104" s="632"/>
      <c r="JGU104" s="633"/>
      <c r="JGV104" s="633"/>
      <c r="JGW104" s="634"/>
      <c r="JGX104" s="635"/>
      <c r="JGY104" s="636"/>
      <c r="JGZ104" s="632"/>
      <c r="JHA104" s="633"/>
      <c r="JHB104" s="633"/>
      <c r="JHC104" s="634"/>
      <c r="JHD104" s="635"/>
      <c r="JHE104" s="636"/>
      <c r="JHF104" s="632"/>
      <c r="JHG104" s="633"/>
      <c r="JHH104" s="633"/>
      <c r="JHI104" s="634"/>
      <c r="JHJ104" s="635"/>
      <c r="JHK104" s="636"/>
      <c r="JHL104" s="632"/>
      <c r="JHM104" s="633"/>
      <c r="JHN104" s="633"/>
      <c r="JHO104" s="634"/>
      <c r="JHP104" s="635"/>
      <c r="JHQ104" s="636"/>
      <c r="JHR104" s="632"/>
      <c r="JHS104" s="633"/>
      <c r="JHT104" s="633"/>
      <c r="JHU104" s="634"/>
      <c r="JHV104" s="635"/>
      <c r="JHW104" s="636"/>
      <c r="JHX104" s="632"/>
      <c r="JHY104" s="633"/>
      <c r="JHZ104" s="633"/>
      <c r="JIA104" s="634"/>
      <c r="JIB104" s="635"/>
      <c r="JIC104" s="636"/>
      <c r="JID104" s="632"/>
      <c r="JIE104" s="633"/>
      <c r="JIF104" s="633"/>
      <c r="JIG104" s="634"/>
      <c r="JIH104" s="635"/>
      <c r="JII104" s="636"/>
      <c r="JIJ104" s="632"/>
      <c r="JIK104" s="633"/>
      <c r="JIL104" s="633"/>
      <c r="JIM104" s="634"/>
      <c r="JIN104" s="635"/>
      <c r="JIO104" s="636"/>
      <c r="JIP104" s="632"/>
      <c r="JIQ104" s="633"/>
      <c r="JIR104" s="633"/>
      <c r="JIS104" s="634"/>
      <c r="JIT104" s="635"/>
      <c r="JIU104" s="636"/>
      <c r="JIV104" s="632"/>
      <c r="JIW104" s="633"/>
      <c r="JIX104" s="633"/>
      <c r="JIY104" s="634"/>
      <c r="JIZ104" s="635"/>
      <c r="JJA104" s="636"/>
      <c r="JJB104" s="632"/>
      <c r="JJC104" s="633"/>
      <c r="JJD104" s="633"/>
      <c r="JJE104" s="634"/>
      <c r="JJF104" s="635"/>
      <c r="JJG104" s="636"/>
      <c r="JJH104" s="632"/>
      <c r="JJI104" s="633"/>
      <c r="JJJ104" s="633"/>
      <c r="JJK104" s="634"/>
      <c r="JJL104" s="635"/>
      <c r="JJM104" s="636"/>
      <c r="JJN104" s="632"/>
      <c r="JJO104" s="633"/>
      <c r="JJP104" s="633"/>
      <c r="JJQ104" s="634"/>
      <c r="JJR104" s="635"/>
      <c r="JJS104" s="636"/>
      <c r="JJT104" s="632"/>
      <c r="JJU104" s="633"/>
      <c r="JJV104" s="633"/>
      <c r="JJW104" s="634"/>
      <c r="JJX104" s="635"/>
      <c r="JJY104" s="636"/>
      <c r="JJZ104" s="632"/>
      <c r="JKA104" s="633"/>
      <c r="JKB104" s="633"/>
      <c r="JKC104" s="634"/>
      <c r="JKD104" s="635"/>
      <c r="JKE104" s="636"/>
      <c r="JKF104" s="632"/>
      <c r="JKG104" s="633"/>
      <c r="JKH104" s="633"/>
      <c r="JKI104" s="634"/>
      <c r="JKJ104" s="635"/>
      <c r="JKK104" s="636"/>
      <c r="JKL104" s="632"/>
      <c r="JKM104" s="633"/>
      <c r="JKN104" s="633"/>
      <c r="JKO104" s="634"/>
      <c r="JKP104" s="635"/>
      <c r="JKQ104" s="636"/>
      <c r="JKR104" s="632"/>
      <c r="JKS104" s="633"/>
      <c r="JKT104" s="633"/>
      <c r="JKU104" s="634"/>
      <c r="JKV104" s="635"/>
      <c r="JKW104" s="636"/>
      <c r="JKX104" s="632"/>
      <c r="JKY104" s="633"/>
      <c r="JKZ104" s="633"/>
      <c r="JLA104" s="634"/>
      <c r="JLB104" s="635"/>
      <c r="JLC104" s="636"/>
      <c r="JLD104" s="632"/>
      <c r="JLE104" s="633"/>
      <c r="JLF104" s="633"/>
      <c r="JLG104" s="634"/>
      <c r="JLH104" s="635"/>
      <c r="JLI104" s="636"/>
      <c r="JLJ104" s="632"/>
      <c r="JLK104" s="633"/>
      <c r="JLL104" s="633"/>
      <c r="JLM104" s="634"/>
      <c r="JLN104" s="635"/>
      <c r="JLO104" s="636"/>
      <c r="JLP104" s="632"/>
      <c r="JLQ104" s="633"/>
      <c r="JLR104" s="633"/>
      <c r="JLS104" s="634"/>
      <c r="JLT104" s="635"/>
      <c r="JLU104" s="636"/>
      <c r="JLV104" s="632"/>
      <c r="JLW104" s="633"/>
      <c r="JLX104" s="633"/>
      <c r="JLY104" s="634"/>
      <c r="JLZ104" s="635"/>
      <c r="JMA104" s="636"/>
      <c r="JMB104" s="632"/>
      <c r="JMC104" s="633"/>
      <c r="JMD104" s="633"/>
      <c r="JME104" s="634"/>
      <c r="JMF104" s="635"/>
      <c r="JMG104" s="636"/>
      <c r="JMH104" s="632"/>
      <c r="JMI104" s="633"/>
      <c r="JMJ104" s="633"/>
      <c r="JMK104" s="634"/>
      <c r="JML104" s="635"/>
      <c r="JMM104" s="636"/>
      <c r="JMN104" s="632"/>
      <c r="JMO104" s="633"/>
      <c r="JMP104" s="633"/>
      <c r="JMQ104" s="634"/>
      <c r="JMR104" s="635"/>
      <c r="JMS104" s="636"/>
      <c r="JMT104" s="632"/>
      <c r="JMU104" s="633"/>
      <c r="JMV104" s="633"/>
      <c r="JMW104" s="634"/>
      <c r="JMX104" s="635"/>
      <c r="JMY104" s="636"/>
      <c r="JMZ104" s="632"/>
      <c r="JNA104" s="633"/>
      <c r="JNB104" s="633"/>
      <c r="JNC104" s="634"/>
      <c r="JND104" s="635"/>
      <c r="JNE104" s="636"/>
      <c r="JNF104" s="632"/>
      <c r="JNG104" s="633"/>
      <c r="JNH104" s="633"/>
      <c r="JNI104" s="634"/>
      <c r="JNJ104" s="635"/>
      <c r="JNK104" s="636"/>
      <c r="JNL104" s="632"/>
      <c r="JNM104" s="633"/>
      <c r="JNN104" s="633"/>
      <c r="JNO104" s="634"/>
      <c r="JNP104" s="635"/>
      <c r="JNQ104" s="636"/>
      <c r="JNR104" s="632"/>
      <c r="JNS104" s="633"/>
      <c r="JNT104" s="633"/>
      <c r="JNU104" s="634"/>
      <c r="JNV104" s="635"/>
      <c r="JNW104" s="636"/>
      <c r="JNX104" s="632"/>
      <c r="JNY104" s="633"/>
      <c r="JNZ104" s="633"/>
      <c r="JOA104" s="634"/>
      <c r="JOB104" s="635"/>
      <c r="JOC104" s="636"/>
      <c r="JOD104" s="632"/>
      <c r="JOE104" s="633"/>
      <c r="JOF104" s="633"/>
      <c r="JOG104" s="634"/>
      <c r="JOH104" s="635"/>
      <c r="JOI104" s="636"/>
      <c r="JOJ104" s="632"/>
      <c r="JOK104" s="633"/>
      <c r="JOL104" s="633"/>
      <c r="JOM104" s="634"/>
      <c r="JON104" s="635"/>
      <c r="JOO104" s="636"/>
      <c r="JOP104" s="632"/>
      <c r="JOQ104" s="633"/>
      <c r="JOR104" s="633"/>
      <c r="JOS104" s="634"/>
      <c r="JOT104" s="635"/>
      <c r="JOU104" s="636"/>
      <c r="JOV104" s="632"/>
      <c r="JOW104" s="633"/>
      <c r="JOX104" s="633"/>
      <c r="JOY104" s="634"/>
      <c r="JOZ104" s="635"/>
      <c r="JPA104" s="636"/>
      <c r="JPB104" s="632"/>
      <c r="JPC104" s="633"/>
      <c r="JPD104" s="633"/>
      <c r="JPE104" s="634"/>
      <c r="JPF104" s="635"/>
      <c r="JPG104" s="636"/>
      <c r="JPH104" s="632"/>
      <c r="JPI104" s="633"/>
      <c r="JPJ104" s="633"/>
      <c r="JPK104" s="634"/>
      <c r="JPL104" s="635"/>
      <c r="JPM104" s="636"/>
      <c r="JPN104" s="632"/>
      <c r="JPO104" s="633"/>
      <c r="JPP104" s="633"/>
      <c r="JPQ104" s="634"/>
      <c r="JPR104" s="635"/>
      <c r="JPS104" s="636"/>
      <c r="JPT104" s="632"/>
      <c r="JPU104" s="633"/>
      <c r="JPV104" s="633"/>
      <c r="JPW104" s="634"/>
      <c r="JPX104" s="635"/>
      <c r="JPY104" s="636"/>
      <c r="JPZ104" s="632"/>
      <c r="JQA104" s="633"/>
      <c r="JQB104" s="633"/>
      <c r="JQC104" s="634"/>
      <c r="JQD104" s="635"/>
      <c r="JQE104" s="636"/>
      <c r="JQF104" s="632"/>
      <c r="JQG104" s="633"/>
      <c r="JQH104" s="633"/>
      <c r="JQI104" s="634"/>
      <c r="JQJ104" s="635"/>
      <c r="JQK104" s="636"/>
      <c r="JQL104" s="632"/>
      <c r="JQM104" s="633"/>
      <c r="JQN104" s="633"/>
      <c r="JQO104" s="634"/>
      <c r="JQP104" s="635"/>
      <c r="JQQ104" s="636"/>
      <c r="JQR104" s="632"/>
      <c r="JQS104" s="633"/>
      <c r="JQT104" s="633"/>
      <c r="JQU104" s="634"/>
      <c r="JQV104" s="635"/>
      <c r="JQW104" s="636"/>
      <c r="JQX104" s="632"/>
      <c r="JQY104" s="633"/>
      <c r="JQZ104" s="633"/>
      <c r="JRA104" s="634"/>
      <c r="JRB104" s="635"/>
      <c r="JRC104" s="636"/>
      <c r="JRD104" s="632"/>
      <c r="JRE104" s="633"/>
      <c r="JRF104" s="633"/>
      <c r="JRG104" s="634"/>
      <c r="JRH104" s="635"/>
      <c r="JRI104" s="636"/>
      <c r="JRJ104" s="632"/>
      <c r="JRK104" s="633"/>
      <c r="JRL104" s="633"/>
      <c r="JRM104" s="634"/>
      <c r="JRN104" s="635"/>
      <c r="JRO104" s="636"/>
      <c r="JRP104" s="632"/>
      <c r="JRQ104" s="633"/>
      <c r="JRR104" s="633"/>
      <c r="JRS104" s="634"/>
      <c r="JRT104" s="635"/>
      <c r="JRU104" s="636"/>
      <c r="JRV104" s="632"/>
      <c r="JRW104" s="633"/>
      <c r="JRX104" s="633"/>
      <c r="JRY104" s="634"/>
      <c r="JRZ104" s="635"/>
      <c r="JSA104" s="636"/>
      <c r="JSB104" s="632"/>
      <c r="JSC104" s="633"/>
      <c r="JSD104" s="633"/>
      <c r="JSE104" s="634"/>
      <c r="JSF104" s="635"/>
      <c r="JSG104" s="636"/>
      <c r="JSH104" s="632"/>
      <c r="JSI104" s="633"/>
      <c r="JSJ104" s="633"/>
      <c r="JSK104" s="634"/>
      <c r="JSL104" s="635"/>
      <c r="JSM104" s="636"/>
      <c r="JSN104" s="632"/>
      <c r="JSO104" s="633"/>
      <c r="JSP104" s="633"/>
      <c r="JSQ104" s="634"/>
      <c r="JSR104" s="635"/>
      <c r="JSS104" s="636"/>
      <c r="JST104" s="632"/>
      <c r="JSU104" s="633"/>
      <c r="JSV104" s="633"/>
      <c r="JSW104" s="634"/>
      <c r="JSX104" s="635"/>
      <c r="JSY104" s="636"/>
      <c r="JSZ104" s="632"/>
      <c r="JTA104" s="633"/>
      <c r="JTB104" s="633"/>
      <c r="JTC104" s="634"/>
      <c r="JTD104" s="635"/>
      <c r="JTE104" s="636"/>
      <c r="JTF104" s="632"/>
      <c r="JTG104" s="633"/>
      <c r="JTH104" s="633"/>
      <c r="JTI104" s="634"/>
      <c r="JTJ104" s="635"/>
      <c r="JTK104" s="636"/>
      <c r="JTL104" s="632"/>
      <c r="JTM104" s="633"/>
      <c r="JTN104" s="633"/>
      <c r="JTO104" s="634"/>
      <c r="JTP104" s="635"/>
      <c r="JTQ104" s="636"/>
      <c r="JTR104" s="632"/>
      <c r="JTS104" s="633"/>
      <c r="JTT104" s="633"/>
      <c r="JTU104" s="634"/>
      <c r="JTV104" s="635"/>
      <c r="JTW104" s="636"/>
      <c r="JTX104" s="632"/>
      <c r="JTY104" s="633"/>
      <c r="JTZ104" s="633"/>
      <c r="JUA104" s="634"/>
      <c r="JUB104" s="635"/>
      <c r="JUC104" s="636"/>
      <c r="JUD104" s="632"/>
      <c r="JUE104" s="633"/>
      <c r="JUF104" s="633"/>
      <c r="JUG104" s="634"/>
      <c r="JUH104" s="635"/>
      <c r="JUI104" s="636"/>
      <c r="JUJ104" s="632"/>
      <c r="JUK104" s="633"/>
      <c r="JUL104" s="633"/>
      <c r="JUM104" s="634"/>
      <c r="JUN104" s="635"/>
      <c r="JUO104" s="636"/>
      <c r="JUP104" s="632"/>
      <c r="JUQ104" s="633"/>
      <c r="JUR104" s="633"/>
      <c r="JUS104" s="634"/>
      <c r="JUT104" s="635"/>
      <c r="JUU104" s="636"/>
      <c r="JUV104" s="632"/>
      <c r="JUW104" s="633"/>
      <c r="JUX104" s="633"/>
      <c r="JUY104" s="634"/>
      <c r="JUZ104" s="635"/>
      <c r="JVA104" s="636"/>
      <c r="JVB104" s="632"/>
      <c r="JVC104" s="633"/>
      <c r="JVD104" s="633"/>
      <c r="JVE104" s="634"/>
      <c r="JVF104" s="635"/>
      <c r="JVG104" s="636"/>
      <c r="JVH104" s="632"/>
      <c r="JVI104" s="633"/>
      <c r="JVJ104" s="633"/>
      <c r="JVK104" s="634"/>
      <c r="JVL104" s="635"/>
      <c r="JVM104" s="636"/>
      <c r="JVN104" s="632"/>
      <c r="JVO104" s="633"/>
      <c r="JVP104" s="633"/>
      <c r="JVQ104" s="634"/>
      <c r="JVR104" s="635"/>
      <c r="JVS104" s="636"/>
      <c r="JVT104" s="632"/>
      <c r="JVU104" s="633"/>
      <c r="JVV104" s="633"/>
      <c r="JVW104" s="634"/>
      <c r="JVX104" s="635"/>
      <c r="JVY104" s="636"/>
      <c r="JVZ104" s="632"/>
      <c r="JWA104" s="633"/>
      <c r="JWB104" s="633"/>
      <c r="JWC104" s="634"/>
      <c r="JWD104" s="635"/>
      <c r="JWE104" s="636"/>
      <c r="JWF104" s="632"/>
      <c r="JWG104" s="633"/>
      <c r="JWH104" s="633"/>
      <c r="JWI104" s="634"/>
      <c r="JWJ104" s="635"/>
      <c r="JWK104" s="636"/>
      <c r="JWL104" s="632"/>
      <c r="JWM104" s="633"/>
      <c r="JWN104" s="633"/>
      <c r="JWO104" s="634"/>
      <c r="JWP104" s="635"/>
      <c r="JWQ104" s="636"/>
      <c r="JWR104" s="632"/>
      <c r="JWS104" s="633"/>
      <c r="JWT104" s="633"/>
      <c r="JWU104" s="634"/>
      <c r="JWV104" s="635"/>
      <c r="JWW104" s="636"/>
      <c r="JWX104" s="632"/>
      <c r="JWY104" s="633"/>
      <c r="JWZ104" s="633"/>
      <c r="JXA104" s="634"/>
      <c r="JXB104" s="635"/>
      <c r="JXC104" s="636"/>
      <c r="JXD104" s="632"/>
      <c r="JXE104" s="633"/>
      <c r="JXF104" s="633"/>
      <c r="JXG104" s="634"/>
      <c r="JXH104" s="635"/>
      <c r="JXI104" s="636"/>
      <c r="JXJ104" s="632"/>
      <c r="JXK104" s="633"/>
      <c r="JXL104" s="633"/>
      <c r="JXM104" s="634"/>
      <c r="JXN104" s="635"/>
      <c r="JXO104" s="636"/>
      <c r="JXP104" s="632"/>
      <c r="JXQ104" s="633"/>
      <c r="JXR104" s="633"/>
      <c r="JXS104" s="634"/>
      <c r="JXT104" s="635"/>
      <c r="JXU104" s="636"/>
      <c r="JXV104" s="632"/>
      <c r="JXW104" s="633"/>
      <c r="JXX104" s="633"/>
      <c r="JXY104" s="634"/>
      <c r="JXZ104" s="635"/>
      <c r="JYA104" s="636"/>
      <c r="JYB104" s="632"/>
      <c r="JYC104" s="633"/>
      <c r="JYD104" s="633"/>
      <c r="JYE104" s="634"/>
      <c r="JYF104" s="635"/>
      <c r="JYG104" s="636"/>
      <c r="JYH104" s="632"/>
      <c r="JYI104" s="633"/>
      <c r="JYJ104" s="633"/>
      <c r="JYK104" s="634"/>
      <c r="JYL104" s="635"/>
      <c r="JYM104" s="636"/>
      <c r="JYN104" s="632"/>
      <c r="JYO104" s="633"/>
      <c r="JYP104" s="633"/>
      <c r="JYQ104" s="634"/>
      <c r="JYR104" s="635"/>
      <c r="JYS104" s="636"/>
      <c r="JYT104" s="632"/>
      <c r="JYU104" s="633"/>
      <c r="JYV104" s="633"/>
      <c r="JYW104" s="634"/>
      <c r="JYX104" s="635"/>
      <c r="JYY104" s="636"/>
      <c r="JYZ104" s="632"/>
      <c r="JZA104" s="633"/>
      <c r="JZB104" s="633"/>
      <c r="JZC104" s="634"/>
      <c r="JZD104" s="635"/>
      <c r="JZE104" s="636"/>
      <c r="JZF104" s="632"/>
      <c r="JZG104" s="633"/>
      <c r="JZH104" s="633"/>
      <c r="JZI104" s="634"/>
      <c r="JZJ104" s="635"/>
      <c r="JZK104" s="636"/>
      <c r="JZL104" s="632"/>
      <c r="JZM104" s="633"/>
      <c r="JZN104" s="633"/>
      <c r="JZO104" s="634"/>
      <c r="JZP104" s="635"/>
      <c r="JZQ104" s="636"/>
      <c r="JZR104" s="632"/>
      <c r="JZS104" s="633"/>
      <c r="JZT104" s="633"/>
      <c r="JZU104" s="634"/>
      <c r="JZV104" s="635"/>
      <c r="JZW104" s="636"/>
      <c r="JZX104" s="632"/>
      <c r="JZY104" s="633"/>
      <c r="JZZ104" s="633"/>
      <c r="KAA104" s="634"/>
      <c r="KAB104" s="635"/>
      <c r="KAC104" s="636"/>
      <c r="KAD104" s="632"/>
      <c r="KAE104" s="633"/>
      <c r="KAF104" s="633"/>
      <c r="KAG104" s="634"/>
      <c r="KAH104" s="635"/>
      <c r="KAI104" s="636"/>
      <c r="KAJ104" s="632"/>
      <c r="KAK104" s="633"/>
      <c r="KAL104" s="633"/>
      <c r="KAM104" s="634"/>
      <c r="KAN104" s="635"/>
      <c r="KAO104" s="636"/>
      <c r="KAP104" s="632"/>
      <c r="KAQ104" s="633"/>
      <c r="KAR104" s="633"/>
      <c r="KAS104" s="634"/>
      <c r="KAT104" s="635"/>
      <c r="KAU104" s="636"/>
      <c r="KAV104" s="632"/>
      <c r="KAW104" s="633"/>
      <c r="KAX104" s="633"/>
      <c r="KAY104" s="634"/>
      <c r="KAZ104" s="635"/>
      <c r="KBA104" s="636"/>
      <c r="KBB104" s="632"/>
      <c r="KBC104" s="633"/>
      <c r="KBD104" s="633"/>
      <c r="KBE104" s="634"/>
      <c r="KBF104" s="635"/>
      <c r="KBG104" s="636"/>
      <c r="KBH104" s="632"/>
      <c r="KBI104" s="633"/>
      <c r="KBJ104" s="633"/>
      <c r="KBK104" s="634"/>
      <c r="KBL104" s="635"/>
      <c r="KBM104" s="636"/>
      <c r="KBN104" s="632"/>
      <c r="KBO104" s="633"/>
      <c r="KBP104" s="633"/>
      <c r="KBQ104" s="634"/>
      <c r="KBR104" s="635"/>
      <c r="KBS104" s="636"/>
      <c r="KBT104" s="632"/>
      <c r="KBU104" s="633"/>
      <c r="KBV104" s="633"/>
      <c r="KBW104" s="634"/>
      <c r="KBX104" s="635"/>
      <c r="KBY104" s="636"/>
      <c r="KBZ104" s="632"/>
      <c r="KCA104" s="633"/>
      <c r="KCB104" s="633"/>
      <c r="KCC104" s="634"/>
      <c r="KCD104" s="635"/>
      <c r="KCE104" s="636"/>
      <c r="KCF104" s="632"/>
      <c r="KCG104" s="633"/>
      <c r="KCH104" s="633"/>
      <c r="KCI104" s="634"/>
      <c r="KCJ104" s="635"/>
      <c r="KCK104" s="636"/>
      <c r="KCL104" s="632"/>
      <c r="KCM104" s="633"/>
      <c r="KCN104" s="633"/>
      <c r="KCO104" s="634"/>
      <c r="KCP104" s="635"/>
      <c r="KCQ104" s="636"/>
      <c r="KCR104" s="632"/>
      <c r="KCS104" s="633"/>
      <c r="KCT104" s="633"/>
      <c r="KCU104" s="634"/>
      <c r="KCV104" s="635"/>
      <c r="KCW104" s="636"/>
      <c r="KCX104" s="632"/>
      <c r="KCY104" s="633"/>
      <c r="KCZ104" s="633"/>
      <c r="KDA104" s="634"/>
      <c r="KDB104" s="635"/>
      <c r="KDC104" s="636"/>
      <c r="KDD104" s="632"/>
      <c r="KDE104" s="633"/>
      <c r="KDF104" s="633"/>
      <c r="KDG104" s="634"/>
      <c r="KDH104" s="635"/>
      <c r="KDI104" s="636"/>
      <c r="KDJ104" s="632"/>
      <c r="KDK104" s="633"/>
      <c r="KDL104" s="633"/>
      <c r="KDM104" s="634"/>
      <c r="KDN104" s="635"/>
      <c r="KDO104" s="636"/>
      <c r="KDP104" s="632"/>
      <c r="KDQ104" s="633"/>
      <c r="KDR104" s="633"/>
      <c r="KDS104" s="634"/>
      <c r="KDT104" s="635"/>
      <c r="KDU104" s="636"/>
      <c r="KDV104" s="632"/>
      <c r="KDW104" s="633"/>
      <c r="KDX104" s="633"/>
      <c r="KDY104" s="634"/>
      <c r="KDZ104" s="635"/>
      <c r="KEA104" s="636"/>
      <c r="KEB104" s="632"/>
      <c r="KEC104" s="633"/>
      <c r="KED104" s="633"/>
      <c r="KEE104" s="634"/>
      <c r="KEF104" s="635"/>
      <c r="KEG104" s="636"/>
      <c r="KEH104" s="632"/>
      <c r="KEI104" s="633"/>
      <c r="KEJ104" s="633"/>
      <c r="KEK104" s="634"/>
      <c r="KEL104" s="635"/>
      <c r="KEM104" s="636"/>
      <c r="KEN104" s="632"/>
      <c r="KEO104" s="633"/>
      <c r="KEP104" s="633"/>
      <c r="KEQ104" s="634"/>
      <c r="KER104" s="635"/>
      <c r="KES104" s="636"/>
      <c r="KET104" s="632"/>
      <c r="KEU104" s="633"/>
      <c r="KEV104" s="633"/>
      <c r="KEW104" s="634"/>
      <c r="KEX104" s="635"/>
      <c r="KEY104" s="636"/>
      <c r="KEZ104" s="632"/>
      <c r="KFA104" s="633"/>
      <c r="KFB104" s="633"/>
      <c r="KFC104" s="634"/>
      <c r="KFD104" s="635"/>
      <c r="KFE104" s="636"/>
      <c r="KFF104" s="632"/>
      <c r="KFG104" s="633"/>
      <c r="KFH104" s="633"/>
      <c r="KFI104" s="634"/>
      <c r="KFJ104" s="635"/>
      <c r="KFK104" s="636"/>
      <c r="KFL104" s="632"/>
      <c r="KFM104" s="633"/>
      <c r="KFN104" s="633"/>
      <c r="KFO104" s="634"/>
      <c r="KFP104" s="635"/>
      <c r="KFQ104" s="636"/>
      <c r="KFR104" s="632"/>
      <c r="KFS104" s="633"/>
      <c r="KFT104" s="633"/>
      <c r="KFU104" s="634"/>
      <c r="KFV104" s="635"/>
      <c r="KFW104" s="636"/>
      <c r="KFX104" s="632"/>
      <c r="KFY104" s="633"/>
      <c r="KFZ104" s="633"/>
      <c r="KGA104" s="634"/>
      <c r="KGB104" s="635"/>
      <c r="KGC104" s="636"/>
      <c r="KGD104" s="632"/>
      <c r="KGE104" s="633"/>
      <c r="KGF104" s="633"/>
      <c r="KGG104" s="634"/>
      <c r="KGH104" s="635"/>
      <c r="KGI104" s="636"/>
      <c r="KGJ104" s="632"/>
      <c r="KGK104" s="633"/>
      <c r="KGL104" s="633"/>
      <c r="KGM104" s="634"/>
      <c r="KGN104" s="635"/>
      <c r="KGO104" s="636"/>
      <c r="KGP104" s="632"/>
      <c r="KGQ104" s="633"/>
      <c r="KGR104" s="633"/>
      <c r="KGS104" s="634"/>
      <c r="KGT104" s="635"/>
      <c r="KGU104" s="636"/>
      <c r="KGV104" s="632"/>
      <c r="KGW104" s="633"/>
      <c r="KGX104" s="633"/>
      <c r="KGY104" s="634"/>
      <c r="KGZ104" s="635"/>
      <c r="KHA104" s="636"/>
      <c r="KHB104" s="632"/>
      <c r="KHC104" s="633"/>
      <c r="KHD104" s="633"/>
      <c r="KHE104" s="634"/>
      <c r="KHF104" s="635"/>
      <c r="KHG104" s="636"/>
      <c r="KHH104" s="632"/>
      <c r="KHI104" s="633"/>
      <c r="KHJ104" s="633"/>
      <c r="KHK104" s="634"/>
      <c r="KHL104" s="635"/>
      <c r="KHM104" s="636"/>
      <c r="KHN104" s="632"/>
      <c r="KHO104" s="633"/>
      <c r="KHP104" s="633"/>
      <c r="KHQ104" s="634"/>
      <c r="KHR104" s="635"/>
      <c r="KHS104" s="636"/>
      <c r="KHT104" s="632"/>
      <c r="KHU104" s="633"/>
      <c r="KHV104" s="633"/>
      <c r="KHW104" s="634"/>
      <c r="KHX104" s="635"/>
      <c r="KHY104" s="636"/>
      <c r="KHZ104" s="632"/>
      <c r="KIA104" s="633"/>
      <c r="KIB104" s="633"/>
      <c r="KIC104" s="634"/>
      <c r="KID104" s="635"/>
      <c r="KIE104" s="636"/>
      <c r="KIF104" s="632"/>
      <c r="KIG104" s="633"/>
      <c r="KIH104" s="633"/>
      <c r="KII104" s="634"/>
      <c r="KIJ104" s="635"/>
      <c r="KIK104" s="636"/>
      <c r="KIL104" s="632"/>
      <c r="KIM104" s="633"/>
      <c r="KIN104" s="633"/>
      <c r="KIO104" s="634"/>
      <c r="KIP104" s="635"/>
      <c r="KIQ104" s="636"/>
      <c r="KIR104" s="632"/>
      <c r="KIS104" s="633"/>
      <c r="KIT104" s="633"/>
      <c r="KIU104" s="634"/>
      <c r="KIV104" s="635"/>
      <c r="KIW104" s="636"/>
      <c r="KIX104" s="632"/>
      <c r="KIY104" s="633"/>
      <c r="KIZ104" s="633"/>
      <c r="KJA104" s="634"/>
      <c r="KJB104" s="635"/>
      <c r="KJC104" s="636"/>
      <c r="KJD104" s="632"/>
      <c r="KJE104" s="633"/>
      <c r="KJF104" s="633"/>
      <c r="KJG104" s="634"/>
      <c r="KJH104" s="635"/>
      <c r="KJI104" s="636"/>
      <c r="KJJ104" s="632"/>
      <c r="KJK104" s="633"/>
      <c r="KJL104" s="633"/>
      <c r="KJM104" s="634"/>
      <c r="KJN104" s="635"/>
      <c r="KJO104" s="636"/>
      <c r="KJP104" s="632"/>
      <c r="KJQ104" s="633"/>
      <c r="KJR104" s="633"/>
      <c r="KJS104" s="634"/>
      <c r="KJT104" s="635"/>
      <c r="KJU104" s="636"/>
      <c r="KJV104" s="632"/>
      <c r="KJW104" s="633"/>
      <c r="KJX104" s="633"/>
      <c r="KJY104" s="634"/>
      <c r="KJZ104" s="635"/>
      <c r="KKA104" s="636"/>
      <c r="KKB104" s="632"/>
      <c r="KKC104" s="633"/>
      <c r="KKD104" s="633"/>
      <c r="KKE104" s="634"/>
      <c r="KKF104" s="635"/>
      <c r="KKG104" s="636"/>
      <c r="KKH104" s="632"/>
      <c r="KKI104" s="633"/>
      <c r="KKJ104" s="633"/>
      <c r="KKK104" s="634"/>
      <c r="KKL104" s="635"/>
      <c r="KKM104" s="636"/>
      <c r="KKN104" s="632"/>
      <c r="KKO104" s="633"/>
      <c r="KKP104" s="633"/>
      <c r="KKQ104" s="634"/>
      <c r="KKR104" s="635"/>
      <c r="KKS104" s="636"/>
      <c r="KKT104" s="632"/>
      <c r="KKU104" s="633"/>
      <c r="KKV104" s="633"/>
      <c r="KKW104" s="634"/>
      <c r="KKX104" s="635"/>
      <c r="KKY104" s="636"/>
      <c r="KKZ104" s="632"/>
      <c r="KLA104" s="633"/>
      <c r="KLB104" s="633"/>
      <c r="KLC104" s="634"/>
      <c r="KLD104" s="635"/>
      <c r="KLE104" s="636"/>
      <c r="KLF104" s="632"/>
      <c r="KLG104" s="633"/>
      <c r="KLH104" s="633"/>
      <c r="KLI104" s="634"/>
      <c r="KLJ104" s="635"/>
      <c r="KLK104" s="636"/>
      <c r="KLL104" s="632"/>
      <c r="KLM104" s="633"/>
      <c r="KLN104" s="633"/>
      <c r="KLO104" s="634"/>
      <c r="KLP104" s="635"/>
      <c r="KLQ104" s="636"/>
      <c r="KLR104" s="632"/>
      <c r="KLS104" s="633"/>
      <c r="KLT104" s="633"/>
      <c r="KLU104" s="634"/>
      <c r="KLV104" s="635"/>
      <c r="KLW104" s="636"/>
      <c r="KLX104" s="632"/>
      <c r="KLY104" s="633"/>
      <c r="KLZ104" s="633"/>
      <c r="KMA104" s="634"/>
      <c r="KMB104" s="635"/>
      <c r="KMC104" s="636"/>
      <c r="KMD104" s="632"/>
      <c r="KME104" s="633"/>
      <c r="KMF104" s="633"/>
      <c r="KMG104" s="634"/>
      <c r="KMH104" s="635"/>
      <c r="KMI104" s="636"/>
      <c r="KMJ104" s="632"/>
      <c r="KMK104" s="633"/>
      <c r="KML104" s="633"/>
      <c r="KMM104" s="634"/>
      <c r="KMN104" s="635"/>
      <c r="KMO104" s="636"/>
      <c r="KMP104" s="632"/>
      <c r="KMQ104" s="633"/>
      <c r="KMR104" s="633"/>
      <c r="KMS104" s="634"/>
      <c r="KMT104" s="635"/>
      <c r="KMU104" s="636"/>
      <c r="KMV104" s="632"/>
      <c r="KMW104" s="633"/>
      <c r="KMX104" s="633"/>
      <c r="KMY104" s="634"/>
      <c r="KMZ104" s="635"/>
      <c r="KNA104" s="636"/>
      <c r="KNB104" s="632"/>
      <c r="KNC104" s="633"/>
      <c r="KND104" s="633"/>
      <c r="KNE104" s="634"/>
      <c r="KNF104" s="635"/>
      <c r="KNG104" s="636"/>
      <c r="KNH104" s="632"/>
      <c r="KNI104" s="633"/>
      <c r="KNJ104" s="633"/>
      <c r="KNK104" s="634"/>
      <c r="KNL104" s="635"/>
      <c r="KNM104" s="636"/>
      <c r="KNN104" s="632"/>
      <c r="KNO104" s="633"/>
      <c r="KNP104" s="633"/>
      <c r="KNQ104" s="634"/>
      <c r="KNR104" s="635"/>
      <c r="KNS104" s="636"/>
      <c r="KNT104" s="632"/>
      <c r="KNU104" s="633"/>
      <c r="KNV104" s="633"/>
      <c r="KNW104" s="634"/>
      <c r="KNX104" s="635"/>
      <c r="KNY104" s="636"/>
      <c r="KNZ104" s="632"/>
      <c r="KOA104" s="633"/>
      <c r="KOB104" s="633"/>
      <c r="KOC104" s="634"/>
      <c r="KOD104" s="635"/>
      <c r="KOE104" s="636"/>
      <c r="KOF104" s="632"/>
      <c r="KOG104" s="633"/>
      <c r="KOH104" s="633"/>
      <c r="KOI104" s="634"/>
      <c r="KOJ104" s="635"/>
      <c r="KOK104" s="636"/>
      <c r="KOL104" s="632"/>
      <c r="KOM104" s="633"/>
      <c r="KON104" s="633"/>
      <c r="KOO104" s="634"/>
      <c r="KOP104" s="635"/>
      <c r="KOQ104" s="636"/>
      <c r="KOR104" s="632"/>
      <c r="KOS104" s="633"/>
      <c r="KOT104" s="633"/>
      <c r="KOU104" s="634"/>
      <c r="KOV104" s="635"/>
      <c r="KOW104" s="636"/>
      <c r="KOX104" s="632"/>
      <c r="KOY104" s="633"/>
      <c r="KOZ104" s="633"/>
      <c r="KPA104" s="634"/>
      <c r="KPB104" s="635"/>
      <c r="KPC104" s="636"/>
      <c r="KPD104" s="632"/>
      <c r="KPE104" s="633"/>
      <c r="KPF104" s="633"/>
      <c r="KPG104" s="634"/>
      <c r="KPH104" s="635"/>
      <c r="KPI104" s="636"/>
      <c r="KPJ104" s="632"/>
      <c r="KPK104" s="633"/>
      <c r="KPL104" s="633"/>
      <c r="KPM104" s="634"/>
      <c r="KPN104" s="635"/>
      <c r="KPO104" s="636"/>
      <c r="KPP104" s="632"/>
      <c r="KPQ104" s="633"/>
      <c r="KPR104" s="633"/>
      <c r="KPS104" s="634"/>
      <c r="KPT104" s="635"/>
      <c r="KPU104" s="636"/>
      <c r="KPV104" s="632"/>
      <c r="KPW104" s="633"/>
      <c r="KPX104" s="633"/>
      <c r="KPY104" s="634"/>
      <c r="KPZ104" s="635"/>
      <c r="KQA104" s="636"/>
      <c r="KQB104" s="632"/>
      <c r="KQC104" s="633"/>
      <c r="KQD104" s="633"/>
      <c r="KQE104" s="634"/>
      <c r="KQF104" s="635"/>
      <c r="KQG104" s="636"/>
      <c r="KQH104" s="632"/>
      <c r="KQI104" s="633"/>
      <c r="KQJ104" s="633"/>
      <c r="KQK104" s="634"/>
      <c r="KQL104" s="635"/>
      <c r="KQM104" s="636"/>
      <c r="KQN104" s="632"/>
      <c r="KQO104" s="633"/>
      <c r="KQP104" s="633"/>
      <c r="KQQ104" s="634"/>
      <c r="KQR104" s="635"/>
      <c r="KQS104" s="636"/>
      <c r="KQT104" s="632"/>
      <c r="KQU104" s="633"/>
      <c r="KQV104" s="633"/>
      <c r="KQW104" s="634"/>
      <c r="KQX104" s="635"/>
      <c r="KQY104" s="636"/>
      <c r="KQZ104" s="632"/>
      <c r="KRA104" s="633"/>
      <c r="KRB104" s="633"/>
      <c r="KRC104" s="634"/>
      <c r="KRD104" s="635"/>
      <c r="KRE104" s="636"/>
      <c r="KRF104" s="632"/>
      <c r="KRG104" s="633"/>
      <c r="KRH104" s="633"/>
      <c r="KRI104" s="634"/>
      <c r="KRJ104" s="635"/>
      <c r="KRK104" s="636"/>
      <c r="KRL104" s="632"/>
      <c r="KRM104" s="633"/>
      <c r="KRN104" s="633"/>
      <c r="KRO104" s="634"/>
      <c r="KRP104" s="635"/>
      <c r="KRQ104" s="636"/>
      <c r="KRR104" s="632"/>
      <c r="KRS104" s="633"/>
      <c r="KRT104" s="633"/>
      <c r="KRU104" s="634"/>
      <c r="KRV104" s="635"/>
      <c r="KRW104" s="636"/>
      <c r="KRX104" s="632"/>
      <c r="KRY104" s="633"/>
      <c r="KRZ104" s="633"/>
      <c r="KSA104" s="634"/>
      <c r="KSB104" s="635"/>
      <c r="KSC104" s="636"/>
      <c r="KSD104" s="632"/>
      <c r="KSE104" s="633"/>
      <c r="KSF104" s="633"/>
      <c r="KSG104" s="634"/>
      <c r="KSH104" s="635"/>
      <c r="KSI104" s="636"/>
      <c r="KSJ104" s="632"/>
      <c r="KSK104" s="633"/>
      <c r="KSL104" s="633"/>
      <c r="KSM104" s="634"/>
      <c r="KSN104" s="635"/>
      <c r="KSO104" s="636"/>
      <c r="KSP104" s="632"/>
      <c r="KSQ104" s="633"/>
      <c r="KSR104" s="633"/>
      <c r="KSS104" s="634"/>
      <c r="KST104" s="635"/>
      <c r="KSU104" s="636"/>
      <c r="KSV104" s="632"/>
      <c r="KSW104" s="633"/>
      <c r="KSX104" s="633"/>
      <c r="KSY104" s="634"/>
      <c r="KSZ104" s="635"/>
      <c r="KTA104" s="636"/>
      <c r="KTB104" s="632"/>
      <c r="KTC104" s="633"/>
      <c r="KTD104" s="633"/>
      <c r="KTE104" s="634"/>
      <c r="KTF104" s="635"/>
      <c r="KTG104" s="636"/>
      <c r="KTH104" s="632"/>
      <c r="KTI104" s="633"/>
      <c r="KTJ104" s="633"/>
      <c r="KTK104" s="634"/>
      <c r="KTL104" s="635"/>
      <c r="KTM104" s="636"/>
      <c r="KTN104" s="632"/>
      <c r="KTO104" s="633"/>
      <c r="KTP104" s="633"/>
      <c r="KTQ104" s="634"/>
      <c r="KTR104" s="635"/>
      <c r="KTS104" s="636"/>
      <c r="KTT104" s="632"/>
      <c r="KTU104" s="633"/>
      <c r="KTV104" s="633"/>
      <c r="KTW104" s="634"/>
      <c r="KTX104" s="635"/>
      <c r="KTY104" s="636"/>
      <c r="KTZ104" s="632"/>
      <c r="KUA104" s="633"/>
      <c r="KUB104" s="633"/>
      <c r="KUC104" s="634"/>
      <c r="KUD104" s="635"/>
      <c r="KUE104" s="636"/>
      <c r="KUF104" s="632"/>
      <c r="KUG104" s="633"/>
      <c r="KUH104" s="633"/>
      <c r="KUI104" s="634"/>
      <c r="KUJ104" s="635"/>
      <c r="KUK104" s="636"/>
      <c r="KUL104" s="632"/>
      <c r="KUM104" s="633"/>
      <c r="KUN104" s="633"/>
      <c r="KUO104" s="634"/>
      <c r="KUP104" s="635"/>
      <c r="KUQ104" s="636"/>
      <c r="KUR104" s="632"/>
      <c r="KUS104" s="633"/>
      <c r="KUT104" s="633"/>
      <c r="KUU104" s="634"/>
      <c r="KUV104" s="635"/>
      <c r="KUW104" s="636"/>
      <c r="KUX104" s="632"/>
      <c r="KUY104" s="633"/>
      <c r="KUZ104" s="633"/>
      <c r="KVA104" s="634"/>
      <c r="KVB104" s="635"/>
      <c r="KVC104" s="636"/>
      <c r="KVD104" s="632"/>
      <c r="KVE104" s="633"/>
      <c r="KVF104" s="633"/>
      <c r="KVG104" s="634"/>
      <c r="KVH104" s="635"/>
      <c r="KVI104" s="636"/>
      <c r="KVJ104" s="632"/>
      <c r="KVK104" s="633"/>
      <c r="KVL104" s="633"/>
      <c r="KVM104" s="634"/>
      <c r="KVN104" s="635"/>
      <c r="KVO104" s="636"/>
      <c r="KVP104" s="632"/>
      <c r="KVQ104" s="633"/>
      <c r="KVR104" s="633"/>
      <c r="KVS104" s="634"/>
      <c r="KVT104" s="635"/>
      <c r="KVU104" s="636"/>
      <c r="KVV104" s="632"/>
      <c r="KVW104" s="633"/>
      <c r="KVX104" s="633"/>
      <c r="KVY104" s="634"/>
      <c r="KVZ104" s="635"/>
      <c r="KWA104" s="636"/>
      <c r="KWB104" s="632"/>
      <c r="KWC104" s="633"/>
      <c r="KWD104" s="633"/>
      <c r="KWE104" s="634"/>
      <c r="KWF104" s="635"/>
      <c r="KWG104" s="636"/>
      <c r="KWH104" s="632"/>
      <c r="KWI104" s="633"/>
      <c r="KWJ104" s="633"/>
      <c r="KWK104" s="634"/>
      <c r="KWL104" s="635"/>
      <c r="KWM104" s="636"/>
      <c r="KWN104" s="632"/>
      <c r="KWO104" s="633"/>
      <c r="KWP104" s="633"/>
      <c r="KWQ104" s="634"/>
      <c r="KWR104" s="635"/>
      <c r="KWS104" s="636"/>
      <c r="KWT104" s="632"/>
      <c r="KWU104" s="633"/>
      <c r="KWV104" s="633"/>
      <c r="KWW104" s="634"/>
      <c r="KWX104" s="635"/>
      <c r="KWY104" s="636"/>
      <c r="KWZ104" s="632"/>
      <c r="KXA104" s="633"/>
      <c r="KXB104" s="633"/>
      <c r="KXC104" s="634"/>
      <c r="KXD104" s="635"/>
      <c r="KXE104" s="636"/>
      <c r="KXF104" s="632"/>
      <c r="KXG104" s="633"/>
      <c r="KXH104" s="633"/>
      <c r="KXI104" s="634"/>
      <c r="KXJ104" s="635"/>
      <c r="KXK104" s="636"/>
      <c r="KXL104" s="632"/>
      <c r="KXM104" s="633"/>
      <c r="KXN104" s="633"/>
      <c r="KXO104" s="634"/>
      <c r="KXP104" s="635"/>
      <c r="KXQ104" s="636"/>
      <c r="KXR104" s="632"/>
      <c r="KXS104" s="633"/>
      <c r="KXT104" s="633"/>
      <c r="KXU104" s="634"/>
      <c r="KXV104" s="635"/>
      <c r="KXW104" s="636"/>
      <c r="KXX104" s="632"/>
      <c r="KXY104" s="633"/>
      <c r="KXZ104" s="633"/>
      <c r="KYA104" s="634"/>
      <c r="KYB104" s="635"/>
      <c r="KYC104" s="636"/>
      <c r="KYD104" s="632"/>
      <c r="KYE104" s="633"/>
      <c r="KYF104" s="633"/>
      <c r="KYG104" s="634"/>
      <c r="KYH104" s="635"/>
      <c r="KYI104" s="636"/>
      <c r="KYJ104" s="632"/>
      <c r="KYK104" s="633"/>
      <c r="KYL104" s="633"/>
      <c r="KYM104" s="634"/>
      <c r="KYN104" s="635"/>
      <c r="KYO104" s="636"/>
      <c r="KYP104" s="632"/>
      <c r="KYQ104" s="633"/>
      <c r="KYR104" s="633"/>
      <c r="KYS104" s="634"/>
      <c r="KYT104" s="635"/>
      <c r="KYU104" s="636"/>
      <c r="KYV104" s="632"/>
      <c r="KYW104" s="633"/>
      <c r="KYX104" s="633"/>
      <c r="KYY104" s="634"/>
      <c r="KYZ104" s="635"/>
      <c r="KZA104" s="636"/>
      <c r="KZB104" s="632"/>
      <c r="KZC104" s="633"/>
      <c r="KZD104" s="633"/>
      <c r="KZE104" s="634"/>
      <c r="KZF104" s="635"/>
      <c r="KZG104" s="636"/>
      <c r="KZH104" s="632"/>
      <c r="KZI104" s="633"/>
      <c r="KZJ104" s="633"/>
      <c r="KZK104" s="634"/>
      <c r="KZL104" s="635"/>
      <c r="KZM104" s="636"/>
      <c r="KZN104" s="632"/>
      <c r="KZO104" s="633"/>
      <c r="KZP104" s="633"/>
      <c r="KZQ104" s="634"/>
      <c r="KZR104" s="635"/>
      <c r="KZS104" s="636"/>
      <c r="KZT104" s="632"/>
      <c r="KZU104" s="633"/>
      <c r="KZV104" s="633"/>
      <c r="KZW104" s="634"/>
      <c r="KZX104" s="635"/>
      <c r="KZY104" s="636"/>
      <c r="KZZ104" s="632"/>
      <c r="LAA104" s="633"/>
      <c r="LAB104" s="633"/>
      <c r="LAC104" s="634"/>
      <c r="LAD104" s="635"/>
      <c r="LAE104" s="636"/>
      <c r="LAF104" s="632"/>
      <c r="LAG104" s="633"/>
      <c r="LAH104" s="633"/>
      <c r="LAI104" s="634"/>
      <c r="LAJ104" s="635"/>
      <c r="LAK104" s="636"/>
      <c r="LAL104" s="632"/>
      <c r="LAM104" s="633"/>
      <c r="LAN104" s="633"/>
      <c r="LAO104" s="634"/>
      <c r="LAP104" s="635"/>
      <c r="LAQ104" s="636"/>
      <c r="LAR104" s="632"/>
      <c r="LAS104" s="633"/>
      <c r="LAT104" s="633"/>
      <c r="LAU104" s="634"/>
      <c r="LAV104" s="635"/>
      <c r="LAW104" s="636"/>
      <c r="LAX104" s="632"/>
      <c r="LAY104" s="633"/>
      <c r="LAZ104" s="633"/>
      <c r="LBA104" s="634"/>
      <c r="LBB104" s="635"/>
      <c r="LBC104" s="636"/>
      <c r="LBD104" s="632"/>
      <c r="LBE104" s="633"/>
      <c r="LBF104" s="633"/>
      <c r="LBG104" s="634"/>
      <c r="LBH104" s="635"/>
      <c r="LBI104" s="636"/>
      <c r="LBJ104" s="632"/>
      <c r="LBK104" s="633"/>
      <c r="LBL104" s="633"/>
      <c r="LBM104" s="634"/>
      <c r="LBN104" s="635"/>
      <c r="LBO104" s="636"/>
      <c r="LBP104" s="632"/>
      <c r="LBQ104" s="633"/>
      <c r="LBR104" s="633"/>
      <c r="LBS104" s="634"/>
      <c r="LBT104" s="635"/>
      <c r="LBU104" s="636"/>
      <c r="LBV104" s="632"/>
      <c r="LBW104" s="633"/>
      <c r="LBX104" s="633"/>
      <c r="LBY104" s="634"/>
      <c r="LBZ104" s="635"/>
      <c r="LCA104" s="636"/>
      <c r="LCB104" s="632"/>
      <c r="LCC104" s="633"/>
      <c r="LCD104" s="633"/>
      <c r="LCE104" s="634"/>
      <c r="LCF104" s="635"/>
      <c r="LCG104" s="636"/>
      <c r="LCH104" s="632"/>
      <c r="LCI104" s="633"/>
      <c r="LCJ104" s="633"/>
      <c r="LCK104" s="634"/>
      <c r="LCL104" s="635"/>
      <c r="LCM104" s="636"/>
      <c r="LCN104" s="632"/>
      <c r="LCO104" s="633"/>
      <c r="LCP104" s="633"/>
      <c r="LCQ104" s="634"/>
      <c r="LCR104" s="635"/>
      <c r="LCS104" s="636"/>
      <c r="LCT104" s="632"/>
      <c r="LCU104" s="633"/>
      <c r="LCV104" s="633"/>
      <c r="LCW104" s="634"/>
      <c r="LCX104" s="635"/>
      <c r="LCY104" s="636"/>
      <c r="LCZ104" s="632"/>
      <c r="LDA104" s="633"/>
      <c r="LDB104" s="633"/>
      <c r="LDC104" s="634"/>
      <c r="LDD104" s="635"/>
      <c r="LDE104" s="636"/>
      <c r="LDF104" s="632"/>
      <c r="LDG104" s="633"/>
      <c r="LDH104" s="633"/>
      <c r="LDI104" s="634"/>
      <c r="LDJ104" s="635"/>
      <c r="LDK104" s="636"/>
      <c r="LDL104" s="632"/>
      <c r="LDM104" s="633"/>
      <c r="LDN104" s="633"/>
      <c r="LDO104" s="634"/>
      <c r="LDP104" s="635"/>
      <c r="LDQ104" s="636"/>
      <c r="LDR104" s="632"/>
      <c r="LDS104" s="633"/>
      <c r="LDT104" s="633"/>
      <c r="LDU104" s="634"/>
      <c r="LDV104" s="635"/>
      <c r="LDW104" s="636"/>
      <c r="LDX104" s="632"/>
      <c r="LDY104" s="633"/>
      <c r="LDZ104" s="633"/>
      <c r="LEA104" s="634"/>
      <c r="LEB104" s="635"/>
      <c r="LEC104" s="636"/>
      <c r="LED104" s="632"/>
      <c r="LEE104" s="633"/>
      <c r="LEF104" s="633"/>
      <c r="LEG104" s="634"/>
      <c r="LEH104" s="635"/>
      <c r="LEI104" s="636"/>
      <c r="LEJ104" s="632"/>
      <c r="LEK104" s="633"/>
      <c r="LEL104" s="633"/>
      <c r="LEM104" s="634"/>
      <c r="LEN104" s="635"/>
      <c r="LEO104" s="636"/>
      <c r="LEP104" s="632"/>
      <c r="LEQ104" s="633"/>
      <c r="LER104" s="633"/>
      <c r="LES104" s="634"/>
      <c r="LET104" s="635"/>
      <c r="LEU104" s="636"/>
      <c r="LEV104" s="632"/>
      <c r="LEW104" s="633"/>
      <c r="LEX104" s="633"/>
      <c r="LEY104" s="634"/>
      <c r="LEZ104" s="635"/>
      <c r="LFA104" s="636"/>
      <c r="LFB104" s="632"/>
      <c r="LFC104" s="633"/>
      <c r="LFD104" s="633"/>
      <c r="LFE104" s="634"/>
      <c r="LFF104" s="635"/>
      <c r="LFG104" s="636"/>
      <c r="LFH104" s="632"/>
      <c r="LFI104" s="633"/>
      <c r="LFJ104" s="633"/>
      <c r="LFK104" s="634"/>
      <c r="LFL104" s="635"/>
      <c r="LFM104" s="636"/>
      <c r="LFN104" s="632"/>
      <c r="LFO104" s="633"/>
      <c r="LFP104" s="633"/>
      <c r="LFQ104" s="634"/>
      <c r="LFR104" s="635"/>
      <c r="LFS104" s="636"/>
      <c r="LFT104" s="632"/>
      <c r="LFU104" s="633"/>
      <c r="LFV104" s="633"/>
      <c r="LFW104" s="634"/>
      <c r="LFX104" s="635"/>
      <c r="LFY104" s="636"/>
      <c r="LFZ104" s="632"/>
      <c r="LGA104" s="633"/>
      <c r="LGB104" s="633"/>
      <c r="LGC104" s="634"/>
      <c r="LGD104" s="635"/>
      <c r="LGE104" s="636"/>
      <c r="LGF104" s="632"/>
      <c r="LGG104" s="633"/>
      <c r="LGH104" s="633"/>
      <c r="LGI104" s="634"/>
      <c r="LGJ104" s="635"/>
      <c r="LGK104" s="636"/>
      <c r="LGL104" s="632"/>
      <c r="LGM104" s="633"/>
      <c r="LGN104" s="633"/>
      <c r="LGO104" s="634"/>
      <c r="LGP104" s="635"/>
      <c r="LGQ104" s="636"/>
      <c r="LGR104" s="632"/>
      <c r="LGS104" s="633"/>
      <c r="LGT104" s="633"/>
      <c r="LGU104" s="634"/>
      <c r="LGV104" s="635"/>
      <c r="LGW104" s="636"/>
      <c r="LGX104" s="632"/>
      <c r="LGY104" s="633"/>
      <c r="LGZ104" s="633"/>
      <c r="LHA104" s="634"/>
      <c r="LHB104" s="635"/>
      <c r="LHC104" s="636"/>
      <c r="LHD104" s="632"/>
      <c r="LHE104" s="633"/>
      <c r="LHF104" s="633"/>
      <c r="LHG104" s="634"/>
      <c r="LHH104" s="635"/>
      <c r="LHI104" s="636"/>
      <c r="LHJ104" s="632"/>
      <c r="LHK104" s="633"/>
      <c r="LHL104" s="633"/>
      <c r="LHM104" s="634"/>
      <c r="LHN104" s="635"/>
      <c r="LHO104" s="636"/>
      <c r="LHP104" s="632"/>
      <c r="LHQ104" s="633"/>
      <c r="LHR104" s="633"/>
      <c r="LHS104" s="634"/>
      <c r="LHT104" s="635"/>
      <c r="LHU104" s="636"/>
      <c r="LHV104" s="632"/>
      <c r="LHW104" s="633"/>
      <c r="LHX104" s="633"/>
      <c r="LHY104" s="634"/>
      <c r="LHZ104" s="635"/>
      <c r="LIA104" s="636"/>
      <c r="LIB104" s="632"/>
      <c r="LIC104" s="633"/>
      <c r="LID104" s="633"/>
      <c r="LIE104" s="634"/>
      <c r="LIF104" s="635"/>
      <c r="LIG104" s="636"/>
      <c r="LIH104" s="632"/>
      <c r="LII104" s="633"/>
      <c r="LIJ104" s="633"/>
      <c r="LIK104" s="634"/>
      <c r="LIL104" s="635"/>
      <c r="LIM104" s="636"/>
      <c r="LIN104" s="632"/>
      <c r="LIO104" s="633"/>
      <c r="LIP104" s="633"/>
      <c r="LIQ104" s="634"/>
      <c r="LIR104" s="635"/>
      <c r="LIS104" s="636"/>
      <c r="LIT104" s="632"/>
      <c r="LIU104" s="633"/>
      <c r="LIV104" s="633"/>
      <c r="LIW104" s="634"/>
      <c r="LIX104" s="635"/>
      <c r="LIY104" s="636"/>
      <c r="LIZ104" s="632"/>
      <c r="LJA104" s="633"/>
      <c r="LJB104" s="633"/>
      <c r="LJC104" s="634"/>
      <c r="LJD104" s="635"/>
      <c r="LJE104" s="636"/>
      <c r="LJF104" s="632"/>
      <c r="LJG104" s="633"/>
      <c r="LJH104" s="633"/>
      <c r="LJI104" s="634"/>
      <c r="LJJ104" s="635"/>
      <c r="LJK104" s="636"/>
      <c r="LJL104" s="632"/>
      <c r="LJM104" s="633"/>
      <c r="LJN104" s="633"/>
      <c r="LJO104" s="634"/>
      <c r="LJP104" s="635"/>
      <c r="LJQ104" s="636"/>
      <c r="LJR104" s="632"/>
      <c r="LJS104" s="633"/>
      <c r="LJT104" s="633"/>
      <c r="LJU104" s="634"/>
      <c r="LJV104" s="635"/>
      <c r="LJW104" s="636"/>
      <c r="LJX104" s="632"/>
      <c r="LJY104" s="633"/>
      <c r="LJZ104" s="633"/>
      <c r="LKA104" s="634"/>
      <c r="LKB104" s="635"/>
      <c r="LKC104" s="636"/>
      <c r="LKD104" s="632"/>
      <c r="LKE104" s="633"/>
      <c r="LKF104" s="633"/>
      <c r="LKG104" s="634"/>
      <c r="LKH104" s="635"/>
      <c r="LKI104" s="636"/>
      <c r="LKJ104" s="632"/>
      <c r="LKK104" s="633"/>
      <c r="LKL104" s="633"/>
      <c r="LKM104" s="634"/>
      <c r="LKN104" s="635"/>
      <c r="LKO104" s="636"/>
      <c r="LKP104" s="632"/>
      <c r="LKQ104" s="633"/>
      <c r="LKR104" s="633"/>
      <c r="LKS104" s="634"/>
      <c r="LKT104" s="635"/>
      <c r="LKU104" s="636"/>
      <c r="LKV104" s="632"/>
      <c r="LKW104" s="633"/>
      <c r="LKX104" s="633"/>
      <c r="LKY104" s="634"/>
      <c r="LKZ104" s="635"/>
      <c r="LLA104" s="636"/>
      <c r="LLB104" s="632"/>
      <c r="LLC104" s="633"/>
      <c r="LLD104" s="633"/>
      <c r="LLE104" s="634"/>
      <c r="LLF104" s="635"/>
      <c r="LLG104" s="636"/>
      <c r="LLH104" s="632"/>
      <c r="LLI104" s="633"/>
      <c r="LLJ104" s="633"/>
      <c r="LLK104" s="634"/>
      <c r="LLL104" s="635"/>
      <c r="LLM104" s="636"/>
      <c r="LLN104" s="632"/>
      <c r="LLO104" s="633"/>
      <c r="LLP104" s="633"/>
      <c r="LLQ104" s="634"/>
      <c r="LLR104" s="635"/>
      <c r="LLS104" s="636"/>
      <c r="LLT104" s="632"/>
      <c r="LLU104" s="633"/>
      <c r="LLV104" s="633"/>
      <c r="LLW104" s="634"/>
      <c r="LLX104" s="635"/>
      <c r="LLY104" s="636"/>
      <c r="LLZ104" s="632"/>
      <c r="LMA104" s="633"/>
      <c r="LMB104" s="633"/>
      <c r="LMC104" s="634"/>
      <c r="LMD104" s="635"/>
      <c r="LME104" s="636"/>
      <c r="LMF104" s="632"/>
      <c r="LMG104" s="633"/>
      <c r="LMH104" s="633"/>
      <c r="LMI104" s="634"/>
      <c r="LMJ104" s="635"/>
      <c r="LMK104" s="636"/>
      <c r="LML104" s="632"/>
      <c r="LMM104" s="633"/>
      <c r="LMN104" s="633"/>
      <c r="LMO104" s="634"/>
      <c r="LMP104" s="635"/>
      <c r="LMQ104" s="636"/>
      <c r="LMR104" s="632"/>
      <c r="LMS104" s="633"/>
      <c r="LMT104" s="633"/>
      <c r="LMU104" s="634"/>
      <c r="LMV104" s="635"/>
      <c r="LMW104" s="636"/>
      <c r="LMX104" s="632"/>
      <c r="LMY104" s="633"/>
      <c r="LMZ104" s="633"/>
      <c r="LNA104" s="634"/>
      <c r="LNB104" s="635"/>
      <c r="LNC104" s="636"/>
      <c r="LND104" s="632"/>
      <c r="LNE104" s="633"/>
      <c r="LNF104" s="633"/>
      <c r="LNG104" s="634"/>
      <c r="LNH104" s="635"/>
      <c r="LNI104" s="636"/>
      <c r="LNJ104" s="632"/>
      <c r="LNK104" s="633"/>
      <c r="LNL104" s="633"/>
      <c r="LNM104" s="634"/>
      <c r="LNN104" s="635"/>
      <c r="LNO104" s="636"/>
      <c r="LNP104" s="632"/>
      <c r="LNQ104" s="633"/>
      <c r="LNR104" s="633"/>
      <c r="LNS104" s="634"/>
      <c r="LNT104" s="635"/>
      <c r="LNU104" s="636"/>
      <c r="LNV104" s="632"/>
      <c r="LNW104" s="633"/>
      <c r="LNX104" s="633"/>
      <c r="LNY104" s="634"/>
      <c r="LNZ104" s="635"/>
      <c r="LOA104" s="636"/>
      <c r="LOB104" s="632"/>
      <c r="LOC104" s="633"/>
      <c r="LOD104" s="633"/>
      <c r="LOE104" s="634"/>
      <c r="LOF104" s="635"/>
      <c r="LOG104" s="636"/>
      <c r="LOH104" s="632"/>
      <c r="LOI104" s="633"/>
      <c r="LOJ104" s="633"/>
      <c r="LOK104" s="634"/>
      <c r="LOL104" s="635"/>
      <c r="LOM104" s="636"/>
      <c r="LON104" s="632"/>
      <c r="LOO104" s="633"/>
      <c r="LOP104" s="633"/>
      <c r="LOQ104" s="634"/>
      <c r="LOR104" s="635"/>
      <c r="LOS104" s="636"/>
      <c r="LOT104" s="632"/>
      <c r="LOU104" s="633"/>
      <c r="LOV104" s="633"/>
      <c r="LOW104" s="634"/>
      <c r="LOX104" s="635"/>
      <c r="LOY104" s="636"/>
      <c r="LOZ104" s="632"/>
      <c r="LPA104" s="633"/>
      <c r="LPB104" s="633"/>
      <c r="LPC104" s="634"/>
      <c r="LPD104" s="635"/>
      <c r="LPE104" s="636"/>
      <c r="LPF104" s="632"/>
      <c r="LPG104" s="633"/>
      <c r="LPH104" s="633"/>
      <c r="LPI104" s="634"/>
      <c r="LPJ104" s="635"/>
      <c r="LPK104" s="636"/>
      <c r="LPL104" s="632"/>
      <c r="LPM104" s="633"/>
      <c r="LPN104" s="633"/>
      <c r="LPO104" s="634"/>
      <c r="LPP104" s="635"/>
      <c r="LPQ104" s="636"/>
      <c r="LPR104" s="632"/>
      <c r="LPS104" s="633"/>
      <c r="LPT104" s="633"/>
      <c r="LPU104" s="634"/>
      <c r="LPV104" s="635"/>
      <c r="LPW104" s="636"/>
      <c r="LPX104" s="632"/>
      <c r="LPY104" s="633"/>
      <c r="LPZ104" s="633"/>
      <c r="LQA104" s="634"/>
      <c r="LQB104" s="635"/>
      <c r="LQC104" s="636"/>
      <c r="LQD104" s="632"/>
      <c r="LQE104" s="633"/>
      <c r="LQF104" s="633"/>
      <c r="LQG104" s="634"/>
      <c r="LQH104" s="635"/>
      <c r="LQI104" s="636"/>
      <c r="LQJ104" s="632"/>
      <c r="LQK104" s="633"/>
      <c r="LQL104" s="633"/>
      <c r="LQM104" s="634"/>
      <c r="LQN104" s="635"/>
      <c r="LQO104" s="636"/>
      <c r="LQP104" s="632"/>
      <c r="LQQ104" s="633"/>
      <c r="LQR104" s="633"/>
      <c r="LQS104" s="634"/>
      <c r="LQT104" s="635"/>
      <c r="LQU104" s="636"/>
      <c r="LQV104" s="632"/>
      <c r="LQW104" s="633"/>
      <c r="LQX104" s="633"/>
      <c r="LQY104" s="634"/>
      <c r="LQZ104" s="635"/>
      <c r="LRA104" s="636"/>
      <c r="LRB104" s="632"/>
      <c r="LRC104" s="633"/>
      <c r="LRD104" s="633"/>
      <c r="LRE104" s="634"/>
      <c r="LRF104" s="635"/>
      <c r="LRG104" s="636"/>
      <c r="LRH104" s="632"/>
      <c r="LRI104" s="633"/>
      <c r="LRJ104" s="633"/>
      <c r="LRK104" s="634"/>
      <c r="LRL104" s="635"/>
      <c r="LRM104" s="636"/>
      <c r="LRN104" s="632"/>
      <c r="LRO104" s="633"/>
      <c r="LRP104" s="633"/>
      <c r="LRQ104" s="634"/>
      <c r="LRR104" s="635"/>
      <c r="LRS104" s="636"/>
      <c r="LRT104" s="632"/>
      <c r="LRU104" s="633"/>
      <c r="LRV104" s="633"/>
      <c r="LRW104" s="634"/>
      <c r="LRX104" s="635"/>
      <c r="LRY104" s="636"/>
      <c r="LRZ104" s="632"/>
      <c r="LSA104" s="633"/>
      <c r="LSB104" s="633"/>
      <c r="LSC104" s="634"/>
      <c r="LSD104" s="635"/>
      <c r="LSE104" s="636"/>
      <c r="LSF104" s="632"/>
      <c r="LSG104" s="633"/>
      <c r="LSH104" s="633"/>
      <c r="LSI104" s="634"/>
      <c r="LSJ104" s="635"/>
      <c r="LSK104" s="636"/>
      <c r="LSL104" s="632"/>
      <c r="LSM104" s="633"/>
      <c r="LSN104" s="633"/>
      <c r="LSO104" s="634"/>
      <c r="LSP104" s="635"/>
      <c r="LSQ104" s="636"/>
      <c r="LSR104" s="632"/>
      <c r="LSS104" s="633"/>
      <c r="LST104" s="633"/>
      <c r="LSU104" s="634"/>
      <c r="LSV104" s="635"/>
      <c r="LSW104" s="636"/>
      <c r="LSX104" s="632"/>
      <c r="LSY104" s="633"/>
      <c r="LSZ104" s="633"/>
      <c r="LTA104" s="634"/>
      <c r="LTB104" s="635"/>
      <c r="LTC104" s="636"/>
      <c r="LTD104" s="632"/>
      <c r="LTE104" s="633"/>
      <c r="LTF104" s="633"/>
      <c r="LTG104" s="634"/>
      <c r="LTH104" s="635"/>
      <c r="LTI104" s="636"/>
      <c r="LTJ104" s="632"/>
      <c r="LTK104" s="633"/>
      <c r="LTL104" s="633"/>
      <c r="LTM104" s="634"/>
      <c r="LTN104" s="635"/>
      <c r="LTO104" s="636"/>
      <c r="LTP104" s="632"/>
      <c r="LTQ104" s="633"/>
      <c r="LTR104" s="633"/>
      <c r="LTS104" s="634"/>
      <c r="LTT104" s="635"/>
      <c r="LTU104" s="636"/>
      <c r="LTV104" s="632"/>
      <c r="LTW104" s="633"/>
      <c r="LTX104" s="633"/>
      <c r="LTY104" s="634"/>
      <c r="LTZ104" s="635"/>
      <c r="LUA104" s="636"/>
      <c r="LUB104" s="632"/>
      <c r="LUC104" s="633"/>
      <c r="LUD104" s="633"/>
      <c r="LUE104" s="634"/>
      <c r="LUF104" s="635"/>
      <c r="LUG104" s="636"/>
      <c r="LUH104" s="632"/>
      <c r="LUI104" s="633"/>
      <c r="LUJ104" s="633"/>
      <c r="LUK104" s="634"/>
      <c r="LUL104" s="635"/>
      <c r="LUM104" s="636"/>
      <c r="LUN104" s="632"/>
      <c r="LUO104" s="633"/>
      <c r="LUP104" s="633"/>
      <c r="LUQ104" s="634"/>
      <c r="LUR104" s="635"/>
      <c r="LUS104" s="636"/>
      <c r="LUT104" s="632"/>
      <c r="LUU104" s="633"/>
      <c r="LUV104" s="633"/>
      <c r="LUW104" s="634"/>
      <c r="LUX104" s="635"/>
      <c r="LUY104" s="636"/>
      <c r="LUZ104" s="632"/>
      <c r="LVA104" s="633"/>
      <c r="LVB104" s="633"/>
      <c r="LVC104" s="634"/>
      <c r="LVD104" s="635"/>
      <c r="LVE104" s="636"/>
      <c r="LVF104" s="632"/>
      <c r="LVG104" s="633"/>
      <c r="LVH104" s="633"/>
      <c r="LVI104" s="634"/>
      <c r="LVJ104" s="635"/>
      <c r="LVK104" s="636"/>
      <c r="LVL104" s="632"/>
      <c r="LVM104" s="633"/>
      <c r="LVN104" s="633"/>
      <c r="LVO104" s="634"/>
      <c r="LVP104" s="635"/>
      <c r="LVQ104" s="636"/>
      <c r="LVR104" s="632"/>
      <c r="LVS104" s="633"/>
      <c r="LVT104" s="633"/>
      <c r="LVU104" s="634"/>
      <c r="LVV104" s="635"/>
      <c r="LVW104" s="636"/>
      <c r="LVX104" s="632"/>
      <c r="LVY104" s="633"/>
      <c r="LVZ104" s="633"/>
      <c r="LWA104" s="634"/>
      <c r="LWB104" s="635"/>
      <c r="LWC104" s="636"/>
      <c r="LWD104" s="632"/>
      <c r="LWE104" s="633"/>
      <c r="LWF104" s="633"/>
      <c r="LWG104" s="634"/>
      <c r="LWH104" s="635"/>
      <c r="LWI104" s="636"/>
      <c r="LWJ104" s="632"/>
      <c r="LWK104" s="633"/>
      <c r="LWL104" s="633"/>
      <c r="LWM104" s="634"/>
      <c r="LWN104" s="635"/>
      <c r="LWO104" s="636"/>
      <c r="LWP104" s="632"/>
      <c r="LWQ104" s="633"/>
      <c r="LWR104" s="633"/>
      <c r="LWS104" s="634"/>
      <c r="LWT104" s="635"/>
      <c r="LWU104" s="636"/>
      <c r="LWV104" s="632"/>
      <c r="LWW104" s="633"/>
      <c r="LWX104" s="633"/>
      <c r="LWY104" s="634"/>
      <c r="LWZ104" s="635"/>
      <c r="LXA104" s="636"/>
      <c r="LXB104" s="632"/>
      <c r="LXC104" s="633"/>
      <c r="LXD104" s="633"/>
      <c r="LXE104" s="634"/>
      <c r="LXF104" s="635"/>
      <c r="LXG104" s="636"/>
      <c r="LXH104" s="632"/>
      <c r="LXI104" s="633"/>
      <c r="LXJ104" s="633"/>
      <c r="LXK104" s="634"/>
      <c r="LXL104" s="635"/>
      <c r="LXM104" s="636"/>
      <c r="LXN104" s="632"/>
      <c r="LXO104" s="633"/>
      <c r="LXP104" s="633"/>
      <c r="LXQ104" s="634"/>
      <c r="LXR104" s="635"/>
      <c r="LXS104" s="636"/>
      <c r="LXT104" s="632"/>
      <c r="LXU104" s="633"/>
      <c r="LXV104" s="633"/>
      <c r="LXW104" s="634"/>
      <c r="LXX104" s="635"/>
      <c r="LXY104" s="636"/>
      <c r="LXZ104" s="632"/>
      <c r="LYA104" s="633"/>
      <c r="LYB104" s="633"/>
      <c r="LYC104" s="634"/>
      <c r="LYD104" s="635"/>
      <c r="LYE104" s="636"/>
      <c r="LYF104" s="632"/>
      <c r="LYG104" s="633"/>
      <c r="LYH104" s="633"/>
      <c r="LYI104" s="634"/>
      <c r="LYJ104" s="635"/>
      <c r="LYK104" s="636"/>
      <c r="LYL104" s="632"/>
      <c r="LYM104" s="633"/>
      <c r="LYN104" s="633"/>
      <c r="LYO104" s="634"/>
      <c r="LYP104" s="635"/>
      <c r="LYQ104" s="636"/>
      <c r="LYR104" s="632"/>
      <c r="LYS104" s="633"/>
      <c r="LYT104" s="633"/>
      <c r="LYU104" s="634"/>
      <c r="LYV104" s="635"/>
      <c r="LYW104" s="636"/>
      <c r="LYX104" s="632"/>
      <c r="LYY104" s="633"/>
      <c r="LYZ104" s="633"/>
      <c r="LZA104" s="634"/>
      <c r="LZB104" s="635"/>
      <c r="LZC104" s="636"/>
      <c r="LZD104" s="632"/>
      <c r="LZE104" s="633"/>
      <c r="LZF104" s="633"/>
      <c r="LZG104" s="634"/>
      <c r="LZH104" s="635"/>
      <c r="LZI104" s="636"/>
      <c r="LZJ104" s="632"/>
      <c r="LZK104" s="633"/>
      <c r="LZL104" s="633"/>
      <c r="LZM104" s="634"/>
      <c r="LZN104" s="635"/>
      <c r="LZO104" s="636"/>
      <c r="LZP104" s="632"/>
      <c r="LZQ104" s="633"/>
      <c r="LZR104" s="633"/>
      <c r="LZS104" s="634"/>
      <c r="LZT104" s="635"/>
      <c r="LZU104" s="636"/>
      <c r="LZV104" s="632"/>
      <c r="LZW104" s="633"/>
      <c r="LZX104" s="633"/>
      <c r="LZY104" s="634"/>
      <c r="LZZ104" s="635"/>
      <c r="MAA104" s="636"/>
      <c r="MAB104" s="632"/>
      <c r="MAC104" s="633"/>
      <c r="MAD104" s="633"/>
      <c r="MAE104" s="634"/>
      <c r="MAF104" s="635"/>
      <c r="MAG104" s="636"/>
      <c r="MAH104" s="632"/>
      <c r="MAI104" s="633"/>
      <c r="MAJ104" s="633"/>
      <c r="MAK104" s="634"/>
      <c r="MAL104" s="635"/>
      <c r="MAM104" s="636"/>
      <c r="MAN104" s="632"/>
      <c r="MAO104" s="633"/>
      <c r="MAP104" s="633"/>
      <c r="MAQ104" s="634"/>
      <c r="MAR104" s="635"/>
      <c r="MAS104" s="636"/>
      <c r="MAT104" s="632"/>
      <c r="MAU104" s="633"/>
      <c r="MAV104" s="633"/>
      <c r="MAW104" s="634"/>
      <c r="MAX104" s="635"/>
      <c r="MAY104" s="636"/>
      <c r="MAZ104" s="632"/>
      <c r="MBA104" s="633"/>
      <c r="MBB104" s="633"/>
      <c r="MBC104" s="634"/>
      <c r="MBD104" s="635"/>
      <c r="MBE104" s="636"/>
      <c r="MBF104" s="632"/>
      <c r="MBG104" s="633"/>
      <c r="MBH104" s="633"/>
      <c r="MBI104" s="634"/>
      <c r="MBJ104" s="635"/>
      <c r="MBK104" s="636"/>
      <c r="MBL104" s="632"/>
      <c r="MBM104" s="633"/>
      <c r="MBN104" s="633"/>
      <c r="MBO104" s="634"/>
      <c r="MBP104" s="635"/>
      <c r="MBQ104" s="636"/>
      <c r="MBR104" s="632"/>
      <c r="MBS104" s="633"/>
      <c r="MBT104" s="633"/>
      <c r="MBU104" s="634"/>
      <c r="MBV104" s="635"/>
      <c r="MBW104" s="636"/>
      <c r="MBX104" s="632"/>
      <c r="MBY104" s="633"/>
      <c r="MBZ104" s="633"/>
      <c r="MCA104" s="634"/>
      <c r="MCB104" s="635"/>
      <c r="MCC104" s="636"/>
      <c r="MCD104" s="632"/>
      <c r="MCE104" s="633"/>
      <c r="MCF104" s="633"/>
      <c r="MCG104" s="634"/>
      <c r="MCH104" s="635"/>
      <c r="MCI104" s="636"/>
      <c r="MCJ104" s="632"/>
      <c r="MCK104" s="633"/>
      <c r="MCL104" s="633"/>
      <c r="MCM104" s="634"/>
      <c r="MCN104" s="635"/>
      <c r="MCO104" s="636"/>
      <c r="MCP104" s="632"/>
      <c r="MCQ104" s="633"/>
      <c r="MCR104" s="633"/>
      <c r="MCS104" s="634"/>
      <c r="MCT104" s="635"/>
      <c r="MCU104" s="636"/>
      <c r="MCV104" s="632"/>
      <c r="MCW104" s="633"/>
      <c r="MCX104" s="633"/>
      <c r="MCY104" s="634"/>
      <c r="MCZ104" s="635"/>
      <c r="MDA104" s="636"/>
      <c r="MDB104" s="632"/>
      <c r="MDC104" s="633"/>
      <c r="MDD104" s="633"/>
      <c r="MDE104" s="634"/>
      <c r="MDF104" s="635"/>
      <c r="MDG104" s="636"/>
      <c r="MDH104" s="632"/>
      <c r="MDI104" s="633"/>
      <c r="MDJ104" s="633"/>
      <c r="MDK104" s="634"/>
      <c r="MDL104" s="635"/>
      <c r="MDM104" s="636"/>
      <c r="MDN104" s="632"/>
      <c r="MDO104" s="633"/>
      <c r="MDP104" s="633"/>
      <c r="MDQ104" s="634"/>
      <c r="MDR104" s="635"/>
      <c r="MDS104" s="636"/>
      <c r="MDT104" s="632"/>
      <c r="MDU104" s="633"/>
      <c r="MDV104" s="633"/>
      <c r="MDW104" s="634"/>
      <c r="MDX104" s="635"/>
      <c r="MDY104" s="636"/>
      <c r="MDZ104" s="632"/>
      <c r="MEA104" s="633"/>
      <c r="MEB104" s="633"/>
      <c r="MEC104" s="634"/>
      <c r="MED104" s="635"/>
      <c r="MEE104" s="636"/>
      <c r="MEF104" s="632"/>
      <c r="MEG104" s="633"/>
      <c r="MEH104" s="633"/>
      <c r="MEI104" s="634"/>
      <c r="MEJ104" s="635"/>
      <c r="MEK104" s="636"/>
      <c r="MEL104" s="632"/>
      <c r="MEM104" s="633"/>
      <c r="MEN104" s="633"/>
      <c r="MEO104" s="634"/>
      <c r="MEP104" s="635"/>
      <c r="MEQ104" s="636"/>
      <c r="MER104" s="632"/>
      <c r="MES104" s="633"/>
      <c r="MET104" s="633"/>
      <c r="MEU104" s="634"/>
      <c r="MEV104" s="635"/>
      <c r="MEW104" s="636"/>
      <c r="MEX104" s="632"/>
      <c r="MEY104" s="633"/>
      <c r="MEZ104" s="633"/>
      <c r="MFA104" s="634"/>
      <c r="MFB104" s="635"/>
      <c r="MFC104" s="636"/>
      <c r="MFD104" s="632"/>
      <c r="MFE104" s="633"/>
      <c r="MFF104" s="633"/>
      <c r="MFG104" s="634"/>
      <c r="MFH104" s="635"/>
      <c r="MFI104" s="636"/>
      <c r="MFJ104" s="632"/>
      <c r="MFK104" s="633"/>
      <c r="MFL104" s="633"/>
      <c r="MFM104" s="634"/>
      <c r="MFN104" s="635"/>
      <c r="MFO104" s="636"/>
      <c r="MFP104" s="632"/>
      <c r="MFQ104" s="633"/>
      <c r="MFR104" s="633"/>
      <c r="MFS104" s="634"/>
      <c r="MFT104" s="635"/>
      <c r="MFU104" s="636"/>
      <c r="MFV104" s="632"/>
      <c r="MFW104" s="633"/>
      <c r="MFX104" s="633"/>
      <c r="MFY104" s="634"/>
      <c r="MFZ104" s="635"/>
      <c r="MGA104" s="636"/>
      <c r="MGB104" s="632"/>
      <c r="MGC104" s="633"/>
      <c r="MGD104" s="633"/>
      <c r="MGE104" s="634"/>
      <c r="MGF104" s="635"/>
      <c r="MGG104" s="636"/>
      <c r="MGH104" s="632"/>
      <c r="MGI104" s="633"/>
      <c r="MGJ104" s="633"/>
      <c r="MGK104" s="634"/>
      <c r="MGL104" s="635"/>
      <c r="MGM104" s="636"/>
      <c r="MGN104" s="632"/>
      <c r="MGO104" s="633"/>
      <c r="MGP104" s="633"/>
      <c r="MGQ104" s="634"/>
      <c r="MGR104" s="635"/>
      <c r="MGS104" s="636"/>
      <c r="MGT104" s="632"/>
      <c r="MGU104" s="633"/>
      <c r="MGV104" s="633"/>
      <c r="MGW104" s="634"/>
      <c r="MGX104" s="635"/>
      <c r="MGY104" s="636"/>
      <c r="MGZ104" s="632"/>
      <c r="MHA104" s="633"/>
      <c r="MHB104" s="633"/>
      <c r="MHC104" s="634"/>
      <c r="MHD104" s="635"/>
      <c r="MHE104" s="636"/>
      <c r="MHF104" s="632"/>
      <c r="MHG104" s="633"/>
      <c r="MHH104" s="633"/>
      <c r="MHI104" s="634"/>
      <c r="MHJ104" s="635"/>
      <c r="MHK104" s="636"/>
      <c r="MHL104" s="632"/>
      <c r="MHM104" s="633"/>
      <c r="MHN104" s="633"/>
      <c r="MHO104" s="634"/>
      <c r="MHP104" s="635"/>
      <c r="MHQ104" s="636"/>
      <c r="MHR104" s="632"/>
      <c r="MHS104" s="633"/>
      <c r="MHT104" s="633"/>
      <c r="MHU104" s="634"/>
      <c r="MHV104" s="635"/>
      <c r="MHW104" s="636"/>
      <c r="MHX104" s="632"/>
      <c r="MHY104" s="633"/>
      <c r="MHZ104" s="633"/>
      <c r="MIA104" s="634"/>
      <c r="MIB104" s="635"/>
      <c r="MIC104" s="636"/>
      <c r="MID104" s="632"/>
      <c r="MIE104" s="633"/>
      <c r="MIF104" s="633"/>
      <c r="MIG104" s="634"/>
      <c r="MIH104" s="635"/>
      <c r="MII104" s="636"/>
      <c r="MIJ104" s="632"/>
      <c r="MIK104" s="633"/>
      <c r="MIL104" s="633"/>
      <c r="MIM104" s="634"/>
      <c r="MIN104" s="635"/>
      <c r="MIO104" s="636"/>
      <c r="MIP104" s="632"/>
      <c r="MIQ104" s="633"/>
      <c r="MIR104" s="633"/>
      <c r="MIS104" s="634"/>
      <c r="MIT104" s="635"/>
      <c r="MIU104" s="636"/>
      <c r="MIV104" s="632"/>
      <c r="MIW104" s="633"/>
      <c r="MIX104" s="633"/>
      <c r="MIY104" s="634"/>
      <c r="MIZ104" s="635"/>
      <c r="MJA104" s="636"/>
      <c r="MJB104" s="632"/>
      <c r="MJC104" s="633"/>
      <c r="MJD104" s="633"/>
      <c r="MJE104" s="634"/>
      <c r="MJF104" s="635"/>
      <c r="MJG104" s="636"/>
      <c r="MJH104" s="632"/>
      <c r="MJI104" s="633"/>
      <c r="MJJ104" s="633"/>
      <c r="MJK104" s="634"/>
      <c r="MJL104" s="635"/>
      <c r="MJM104" s="636"/>
      <c r="MJN104" s="632"/>
      <c r="MJO104" s="633"/>
      <c r="MJP104" s="633"/>
      <c r="MJQ104" s="634"/>
      <c r="MJR104" s="635"/>
      <c r="MJS104" s="636"/>
      <c r="MJT104" s="632"/>
      <c r="MJU104" s="633"/>
      <c r="MJV104" s="633"/>
      <c r="MJW104" s="634"/>
      <c r="MJX104" s="635"/>
      <c r="MJY104" s="636"/>
      <c r="MJZ104" s="632"/>
      <c r="MKA104" s="633"/>
      <c r="MKB104" s="633"/>
      <c r="MKC104" s="634"/>
      <c r="MKD104" s="635"/>
      <c r="MKE104" s="636"/>
      <c r="MKF104" s="632"/>
      <c r="MKG104" s="633"/>
      <c r="MKH104" s="633"/>
      <c r="MKI104" s="634"/>
      <c r="MKJ104" s="635"/>
      <c r="MKK104" s="636"/>
      <c r="MKL104" s="632"/>
      <c r="MKM104" s="633"/>
      <c r="MKN104" s="633"/>
      <c r="MKO104" s="634"/>
      <c r="MKP104" s="635"/>
      <c r="MKQ104" s="636"/>
      <c r="MKR104" s="632"/>
      <c r="MKS104" s="633"/>
      <c r="MKT104" s="633"/>
      <c r="MKU104" s="634"/>
      <c r="MKV104" s="635"/>
      <c r="MKW104" s="636"/>
      <c r="MKX104" s="632"/>
      <c r="MKY104" s="633"/>
      <c r="MKZ104" s="633"/>
      <c r="MLA104" s="634"/>
      <c r="MLB104" s="635"/>
      <c r="MLC104" s="636"/>
      <c r="MLD104" s="632"/>
      <c r="MLE104" s="633"/>
      <c r="MLF104" s="633"/>
      <c r="MLG104" s="634"/>
      <c r="MLH104" s="635"/>
      <c r="MLI104" s="636"/>
      <c r="MLJ104" s="632"/>
      <c r="MLK104" s="633"/>
      <c r="MLL104" s="633"/>
      <c r="MLM104" s="634"/>
      <c r="MLN104" s="635"/>
      <c r="MLO104" s="636"/>
      <c r="MLP104" s="632"/>
      <c r="MLQ104" s="633"/>
      <c r="MLR104" s="633"/>
      <c r="MLS104" s="634"/>
      <c r="MLT104" s="635"/>
      <c r="MLU104" s="636"/>
      <c r="MLV104" s="632"/>
      <c r="MLW104" s="633"/>
      <c r="MLX104" s="633"/>
      <c r="MLY104" s="634"/>
      <c r="MLZ104" s="635"/>
      <c r="MMA104" s="636"/>
      <c r="MMB104" s="632"/>
      <c r="MMC104" s="633"/>
      <c r="MMD104" s="633"/>
      <c r="MME104" s="634"/>
      <c r="MMF104" s="635"/>
      <c r="MMG104" s="636"/>
      <c r="MMH104" s="632"/>
      <c r="MMI104" s="633"/>
      <c r="MMJ104" s="633"/>
      <c r="MMK104" s="634"/>
      <c r="MML104" s="635"/>
      <c r="MMM104" s="636"/>
      <c r="MMN104" s="632"/>
      <c r="MMO104" s="633"/>
      <c r="MMP104" s="633"/>
      <c r="MMQ104" s="634"/>
      <c r="MMR104" s="635"/>
      <c r="MMS104" s="636"/>
      <c r="MMT104" s="632"/>
      <c r="MMU104" s="633"/>
      <c r="MMV104" s="633"/>
      <c r="MMW104" s="634"/>
      <c r="MMX104" s="635"/>
      <c r="MMY104" s="636"/>
      <c r="MMZ104" s="632"/>
      <c r="MNA104" s="633"/>
      <c r="MNB104" s="633"/>
      <c r="MNC104" s="634"/>
      <c r="MND104" s="635"/>
      <c r="MNE104" s="636"/>
      <c r="MNF104" s="632"/>
      <c r="MNG104" s="633"/>
      <c r="MNH104" s="633"/>
      <c r="MNI104" s="634"/>
      <c r="MNJ104" s="635"/>
      <c r="MNK104" s="636"/>
      <c r="MNL104" s="632"/>
      <c r="MNM104" s="633"/>
      <c r="MNN104" s="633"/>
      <c r="MNO104" s="634"/>
      <c r="MNP104" s="635"/>
      <c r="MNQ104" s="636"/>
      <c r="MNR104" s="632"/>
      <c r="MNS104" s="633"/>
      <c r="MNT104" s="633"/>
      <c r="MNU104" s="634"/>
      <c r="MNV104" s="635"/>
      <c r="MNW104" s="636"/>
      <c r="MNX104" s="632"/>
      <c r="MNY104" s="633"/>
      <c r="MNZ104" s="633"/>
      <c r="MOA104" s="634"/>
      <c r="MOB104" s="635"/>
      <c r="MOC104" s="636"/>
      <c r="MOD104" s="632"/>
      <c r="MOE104" s="633"/>
      <c r="MOF104" s="633"/>
      <c r="MOG104" s="634"/>
      <c r="MOH104" s="635"/>
      <c r="MOI104" s="636"/>
      <c r="MOJ104" s="632"/>
      <c r="MOK104" s="633"/>
      <c r="MOL104" s="633"/>
      <c r="MOM104" s="634"/>
      <c r="MON104" s="635"/>
      <c r="MOO104" s="636"/>
      <c r="MOP104" s="632"/>
      <c r="MOQ104" s="633"/>
      <c r="MOR104" s="633"/>
      <c r="MOS104" s="634"/>
      <c r="MOT104" s="635"/>
      <c r="MOU104" s="636"/>
      <c r="MOV104" s="632"/>
      <c r="MOW104" s="633"/>
      <c r="MOX104" s="633"/>
      <c r="MOY104" s="634"/>
      <c r="MOZ104" s="635"/>
      <c r="MPA104" s="636"/>
      <c r="MPB104" s="632"/>
      <c r="MPC104" s="633"/>
      <c r="MPD104" s="633"/>
      <c r="MPE104" s="634"/>
      <c r="MPF104" s="635"/>
      <c r="MPG104" s="636"/>
      <c r="MPH104" s="632"/>
      <c r="MPI104" s="633"/>
      <c r="MPJ104" s="633"/>
      <c r="MPK104" s="634"/>
      <c r="MPL104" s="635"/>
      <c r="MPM104" s="636"/>
      <c r="MPN104" s="632"/>
      <c r="MPO104" s="633"/>
      <c r="MPP104" s="633"/>
      <c r="MPQ104" s="634"/>
      <c r="MPR104" s="635"/>
      <c r="MPS104" s="636"/>
      <c r="MPT104" s="632"/>
      <c r="MPU104" s="633"/>
      <c r="MPV104" s="633"/>
      <c r="MPW104" s="634"/>
      <c r="MPX104" s="635"/>
      <c r="MPY104" s="636"/>
      <c r="MPZ104" s="632"/>
      <c r="MQA104" s="633"/>
      <c r="MQB104" s="633"/>
      <c r="MQC104" s="634"/>
      <c r="MQD104" s="635"/>
      <c r="MQE104" s="636"/>
      <c r="MQF104" s="632"/>
      <c r="MQG104" s="633"/>
      <c r="MQH104" s="633"/>
      <c r="MQI104" s="634"/>
      <c r="MQJ104" s="635"/>
      <c r="MQK104" s="636"/>
      <c r="MQL104" s="632"/>
      <c r="MQM104" s="633"/>
      <c r="MQN104" s="633"/>
      <c r="MQO104" s="634"/>
      <c r="MQP104" s="635"/>
      <c r="MQQ104" s="636"/>
      <c r="MQR104" s="632"/>
      <c r="MQS104" s="633"/>
      <c r="MQT104" s="633"/>
      <c r="MQU104" s="634"/>
      <c r="MQV104" s="635"/>
      <c r="MQW104" s="636"/>
      <c r="MQX104" s="632"/>
      <c r="MQY104" s="633"/>
      <c r="MQZ104" s="633"/>
      <c r="MRA104" s="634"/>
      <c r="MRB104" s="635"/>
      <c r="MRC104" s="636"/>
      <c r="MRD104" s="632"/>
      <c r="MRE104" s="633"/>
      <c r="MRF104" s="633"/>
      <c r="MRG104" s="634"/>
      <c r="MRH104" s="635"/>
      <c r="MRI104" s="636"/>
      <c r="MRJ104" s="632"/>
      <c r="MRK104" s="633"/>
      <c r="MRL104" s="633"/>
      <c r="MRM104" s="634"/>
      <c r="MRN104" s="635"/>
      <c r="MRO104" s="636"/>
      <c r="MRP104" s="632"/>
      <c r="MRQ104" s="633"/>
      <c r="MRR104" s="633"/>
      <c r="MRS104" s="634"/>
      <c r="MRT104" s="635"/>
      <c r="MRU104" s="636"/>
      <c r="MRV104" s="632"/>
      <c r="MRW104" s="633"/>
      <c r="MRX104" s="633"/>
      <c r="MRY104" s="634"/>
      <c r="MRZ104" s="635"/>
      <c r="MSA104" s="636"/>
      <c r="MSB104" s="632"/>
      <c r="MSC104" s="633"/>
      <c r="MSD104" s="633"/>
      <c r="MSE104" s="634"/>
      <c r="MSF104" s="635"/>
      <c r="MSG104" s="636"/>
      <c r="MSH104" s="632"/>
      <c r="MSI104" s="633"/>
      <c r="MSJ104" s="633"/>
      <c r="MSK104" s="634"/>
      <c r="MSL104" s="635"/>
      <c r="MSM104" s="636"/>
      <c r="MSN104" s="632"/>
      <c r="MSO104" s="633"/>
      <c r="MSP104" s="633"/>
      <c r="MSQ104" s="634"/>
      <c r="MSR104" s="635"/>
      <c r="MSS104" s="636"/>
      <c r="MST104" s="632"/>
      <c r="MSU104" s="633"/>
      <c r="MSV104" s="633"/>
      <c r="MSW104" s="634"/>
      <c r="MSX104" s="635"/>
      <c r="MSY104" s="636"/>
      <c r="MSZ104" s="632"/>
      <c r="MTA104" s="633"/>
      <c r="MTB104" s="633"/>
      <c r="MTC104" s="634"/>
      <c r="MTD104" s="635"/>
      <c r="MTE104" s="636"/>
      <c r="MTF104" s="632"/>
      <c r="MTG104" s="633"/>
      <c r="MTH104" s="633"/>
      <c r="MTI104" s="634"/>
      <c r="MTJ104" s="635"/>
      <c r="MTK104" s="636"/>
      <c r="MTL104" s="632"/>
      <c r="MTM104" s="633"/>
      <c r="MTN104" s="633"/>
      <c r="MTO104" s="634"/>
      <c r="MTP104" s="635"/>
      <c r="MTQ104" s="636"/>
      <c r="MTR104" s="632"/>
      <c r="MTS104" s="633"/>
      <c r="MTT104" s="633"/>
      <c r="MTU104" s="634"/>
      <c r="MTV104" s="635"/>
      <c r="MTW104" s="636"/>
      <c r="MTX104" s="632"/>
      <c r="MTY104" s="633"/>
      <c r="MTZ104" s="633"/>
      <c r="MUA104" s="634"/>
      <c r="MUB104" s="635"/>
      <c r="MUC104" s="636"/>
      <c r="MUD104" s="632"/>
      <c r="MUE104" s="633"/>
      <c r="MUF104" s="633"/>
      <c r="MUG104" s="634"/>
      <c r="MUH104" s="635"/>
      <c r="MUI104" s="636"/>
      <c r="MUJ104" s="632"/>
      <c r="MUK104" s="633"/>
      <c r="MUL104" s="633"/>
      <c r="MUM104" s="634"/>
      <c r="MUN104" s="635"/>
      <c r="MUO104" s="636"/>
      <c r="MUP104" s="632"/>
      <c r="MUQ104" s="633"/>
      <c r="MUR104" s="633"/>
      <c r="MUS104" s="634"/>
      <c r="MUT104" s="635"/>
      <c r="MUU104" s="636"/>
      <c r="MUV104" s="632"/>
      <c r="MUW104" s="633"/>
      <c r="MUX104" s="633"/>
      <c r="MUY104" s="634"/>
      <c r="MUZ104" s="635"/>
      <c r="MVA104" s="636"/>
      <c r="MVB104" s="632"/>
      <c r="MVC104" s="633"/>
      <c r="MVD104" s="633"/>
      <c r="MVE104" s="634"/>
      <c r="MVF104" s="635"/>
      <c r="MVG104" s="636"/>
      <c r="MVH104" s="632"/>
      <c r="MVI104" s="633"/>
      <c r="MVJ104" s="633"/>
      <c r="MVK104" s="634"/>
      <c r="MVL104" s="635"/>
      <c r="MVM104" s="636"/>
      <c r="MVN104" s="632"/>
      <c r="MVO104" s="633"/>
      <c r="MVP104" s="633"/>
      <c r="MVQ104" s="634"/>
      <c r="MVR104" s="635"/>
      <c r="MVS104" s="636"/>
      <c r="MVT104" s="632"/>
      <c r="MVU104" s="633"/>
      <c r="MVV104" s="633"/>
      <c r="MVW104" s="634"/>
      <c r="MVX104" s="635"/>
      <c r="MVY104" s="636"/>
      <c r="MVZ104" s="632"/>
      <c r="MWA104" s="633"/>
      <c r="MWB104" s="633"/>
      <c r="MWC104" s="634"/>
      <c r="MWD104" s="635"/>
      <c r="MWE104" s="636"/>
      <c r="MWF104" s="632"/>
      <c r="MWG104" s="633"/>
      <c r="MWH104" s="633"/>
      <c r="MWI104" s="634"/>
      <c r="MWJ104" s="635"/>
      <c r="MWK104" s="636"/>
      <c r="MWL104" s="632"/>
      <c r="MWM104" s="633"/>
      <c r="MWN104" s="633"/>
      <c r="MWO104" s="634"/>
      <c r="MWP104" s="635"/>
      <c r="MWQ104" s="636"/>
      <c r="MWR104" s="632"/>
      <c r="MWS104" s="633"/>
      <c r="MWT104" s="633"/>
      <c r="MWU104" s="634"/>
      <c r="MWV104" s="635"/>
      <c r="MWW104" s="636"/>
      <c r="MWX104" s="632"/>
      <c r="MWY104" s="633"/>
      <c r="MWZ104" s="633"/>
      <c r="MXA104" s="634"/>
      <c r="MXB104" s="635"/>
      <c r="MXC104" s="636"/>
      <c r="MXD104" s="632"/>
      <c r="MXE104" s="633"/>
      <c r="MXF104" s="633"/>
      <c r="MXG104" s="634"/>
      <c r="MXH104" s="635"/>
      <c r="MXI104" s="636"/>
      <c r="MXJ104" s="632"/>
      <c r="MXK104" s="633"/>
      <c r="MXL104" s="633"/>
      <c r="MXM104" s="634"/>
      <c r="MXN104" s="635"/>
      <c r="MXO104" s="636"/>
      <c r="MXP104" s="632"/>
      <c r="MXQ104" s="633"/>
      <c r="MXR104" s="633"/>
      <c r="MXS104" s="634"/>
      <c r="MXT104" s="635"/>
      <c r="MXU104" s="636"/>
      <c r="MXV104" s="632"/>
      <c r="MXW104" s="633"/>
      <c r="MXX104" s="633"/>
      <c r="MXY104" s="634"/>
      <c r="MXZ104" s="635"/>
      <c r="MYA104" s="636"/>
      <c r="MYB104" s="632"/>
      <c r="MYC104" s="633"/>
      <c r="MYD104" s="633"/>
      <c r="MYE104" s="634"/>
      <c r="MYF104" s="635"/>
      <c r="MYG104" s="636"/>
      <c r="MYH104" s="632"/>
      <c r="MYI104" s="633"/>
      <c r="MYJ104" s="633"/>
      <c r="MYK104" s="634"/>
      <c r="MYL104" s="635"/>
      <c r="MYM104" s="636"/>
      <c r="MYN104" s="632"/>
      <c r="MYO104" s="633"/>
      <c r="MYP104" s="633"/>
      <c r="MYQ104" s="634"/>
      <c r="MYR104" s="635"/>
      <c r="MYS104" s="636"/>
      <c r="MYT104" s="632"/>
      <c r="MYU104" s="633"/>
      <c r="MYV104" s="633"/>
      <c r="MYW104" s="634"/>
      <c r="MYX104" s="635"/>
      <c r="MYY104" s="636"/>
      <c r="MYZ104" s="632"/>
      <c r="MZA104" s="633"/>
      <c r="MZB104" s="633"/>
      <c r="MZC104" s="634"/>
      <c r="MZD104" s="635"/>
      <c r="MZE104" s="636"/>
      <c r="MZF104" s="632"/>
      <c r="MZG104" s="633"/>
      <c r="MZH104" s="633"/>
      <c r="MZI104" s="634"/>
      <c r="MZJ104" s="635"/>
      <c r="MZK104" s="636"/>
      <c r="MZL104" s="632"/>
      <c r="MZM104" s="633"/>
      <c r="MZN104" s="633"/>
      <c r="MZO104" s="634"/>
      <c r="MZP104" s="635"/>
      <c r="MZQ104" s="636"/>
      <c r="MZR104" s="632"/>
      <c r="MZS104" s="633"/>
      <c r="MZT104" s="633"/>
      <c r="MZU104" s="634"/>
      <c r="MZV104" s="635"/>
      <c r="MZW104" s="636"/>
      <c r="MZX104" s="632"/>
      <c r="MZY104" s="633"/>
      <c r="MZZ104" s="633"/>
      <c r="NAA104" s="634"/>
      <c r="NAB104" s="635"/>
      <c r="NAC104" s="636"/>
      <c r="NAD104" s="632"/>
      <c r="NAE104" s="633"/>
      <c r="NAF104" s="633"/>
      <c r="NAG104" s="634"/>
      <c r="NAH104" s="635"/>
      <c r="NAI104" s="636"/>
      <c r="NAJ104" s="632"/>
      <c r="NAK104" s="633"/>
      <c r="NAL104" s="633"/>
      <c r="NAM104" s="634"/>
      <c r="NAN104" s="635"/>
      <c r="NAO104" s="636"/>
      <c r="NAP104" s="632"/>
      <c r="NAQ104" s="633"/>
      <c r="NAR104" s="633"/>
      <c r="NAS104" s="634"/>
      <c r="NAT104" s="635"/>
      <c r="NAU104" s="636"/>
      <c r="NAV104" s="632"/>
      <c r="NAW104" s="633"/>
      <c r="NAX104" s="633"/>
      <c r="NAY104" s="634"/>
      <c r="NAZ104" s="635"/>
      <c r="NBA104" s="636"/>
      <c r="NBB104" s="632"/>
      <c r="NBC104" s="633"/>
      <c r="NBD104" s="633"/>
      <c r="NBE104" s="634"/>
      <c r="NBF104" s="635"/>
      <c r="NBG104" s="636"/>
      <c r="NBH104" s="632"/>
      <c r="NBI104" s="633"/>
      <c r="NBJ104" s="633"/>
      <c r="NBK104" s="634"/>
      <c r="NBL104" s="635"/>
      <c r="NBM104" s="636"/>
      <c r="NBN104" s="632"/>
      <c r="NBO104" s="633"/>
      <c r="NBP104" s="633"/>
      <c r="NBQ104" s="634"/>
      <c r="NBR104" s="635"/>
      <c r="NBS104" s="636"/>
      <c r="NBT104" s="632"/>
      <c r="NBU104" s="633"/>
      <c r="NBV104" s="633"/>
      <c r="NBW104" s="634"/>
      <c r="NBX104" s="635"/>
      <c r="NBY104" s="636"/>
      <c r="NBZ104" s="632"/>
      <c r="NCA104" s="633"/>
      <c r="NCB104" s="633"/>
      <c r="NCC104" s="634"/>
      <c r="NCD104" s="635"/>
      <c r="NCE104" s="636"/>
      <c r="NCF104" s="632"/>
      <c r="NCG104" s="633"/>
      <c r="NCH104" s="633"/>
      <c r="NCI104" s="634"/>
      <c r="NCJ104" s="635"/>
      <c r="NCK104" s="636"/>
      <c r="NCL104" s="632"/>
      <c r="NCM104" s="633"/>
      <c r="NCN104" s="633"/>
      <c r="NCO104" s="634"/>
      <c r="NCP104" s="635"/>
      <c r="NCQ104" s="636"/>
      <c r="NCR104" s="632"/>
      <c r="NCS104" s="633"/>
      <c r="NCT104" s="633"/>
      <c r="NCU104" s="634"/>
      <c r="NCV104" s="635"/>
      <c r="NCW104" s="636"/>
      <c r="NCX104" s="632"/>
      <c r="NCY104" s="633"/>
      <c r="NCZ104" s="633"/>
      <c r="NDA104" s="634"/>
      <c r="NDB104" s="635"/>
      <c r="NDC104" s="636"/>
      <c r="NDD104" s="632"/>
      <c r="NDE104" s="633"/>
      <c r="NDF104" s="633"/>
      <c r="NDG104" s="634"/>
      <c r="NDH104" s="635"/>
      <c r="NDI104" s="636"/>
      <c r="NDJ104" s="632"/>
      <c r="NDK104" s="633"/>
      <c r="NDL104" s="633"/>
      <c r="NDM104" s="634"/>
      <c r="NDN104" s="635"/>
      <c r="NDO104" s="636"/>
      <c r="NDP104" s="632"/>
      <c r="NDQ104" s="633"/>
      <c r="NDR104" s="633"/>
      <c r="NDS104" s="634"/>
      <c r="NDT104" s="635"/>
      <c r="NDU104" s="636"/>
      <c r="NDV104" s="632"/>
      <c r="NDW104" s="633"/>
      <c r="NDX104" s="633"/>
      <c r="NDY104" s="634"/>
      <c r="NDZ104" s="635"/>
      <c r="NEA104" s="636"/>
      <c r="NEB104" s="632"/>
      <c r="NEC104" s="633"/>
      <c r="NED104" s="633"/>
      <c r="NEE104" s="634"/>
      <c r="NEF104" s="635"/>
      <c r="NEG104" s="636"/>
      <c r="NEH104" s="632"/>
      <c r="NEI104" s="633"/>
      <c r="NEJ104" s="633"/>
      <c r="NEK104" s="634"/>
      <c r="NEL104" s="635"/>
      <c r="NEM104" s="636"/>
      <c r="NEN104" s="632"/>
      <c r="NEO104" s="633"/>
      <c r="NEP104" s="633"/>
      <c r="NEQ104" s="634"/>
      <c r="NER104" s="635"/>
      <c r="NES104" s="636"/>
      <c r="NET104" s="632"/>
      <c r="NEU104" s="633"/>
      <c r="NEV104" s="633"/>
      <c r="NEW104" s="634"/>
      <c r="NEX104" s="635"/>
      <c r="NEY104" s="636"/>
      <c r="NEZ104" s="632"/>
      <c r="NFA104" s="633"/>
      <c r="NFB104" s="633"/>
      <c r="NFC104" s="634"/>
      <c r="NFD104" s="635"/>
      <c r="NFE104" s="636"/>
      <c r="NFF104" s="632"/>
      <c r="NFG104" s="633"/>
      <c r="NFH104" s="633"/>
      <c r="NFI104" s="634"/>
      <c r="NFJ104" s="635"/>
      <c r="NFK104" s="636"/>
      <c r="NFL104" s="632"/>
      <c r="NFM104" s="633"/>
      <c r="NFN104" s="633"/>
      <c r="NFO104" s="634"/>
      <c r="NFP104" s="635"/>
      <c r="NFQ104" s="636"/>
      <c r="NFR104" s="632"/>
      <c r="NFS104" s="633"/>
      <c r="NFT104" s="633"/>
      <c r="NFU104" s="634"/>
      <c r="NFV104" s="635"/>
      <c r="NFW104" s="636"/>
      <c r="NFX104" s="632"/>
      <c r="NFY104" s="633"/>
      <c r="NFZ104" s="633"/>
      <c r="NGA104" s="634"/>
      <c r="NGB104" s="635"/>
      <c r="NGC104" s="636"/>
      <c r="NGD104" s="632"/>
      <c r="NGE104" s="633"/>
      <c r="NGF104" s="633"/>
      <c r="NGG104" s="634"/>
      <c r="NGH104" s="635"/>
      <c r="NGI104" s="636"/>
      <c r="NGJ104" s="632"/>
      <c r="NGK104" s="633"/>
      <c r="NGL104" s="633"/>
      <c r="NGM104" s="634"/>
      <c r="NGN104" s="635"/>
      <c r="NGO104" s="636"/>
      <c r="NGP104" s="632"/>
      <c r="NGQ104" s="633"/>
      <c r="NGR104" s="633"/>
      <c r="NGS104" s="634"/>
      <c r="NGT104" s="635"/>
      <c r="NGU104" s="636"/>
      <c r="NGV104" s="632"/>
      <c r="NGW104" s="633"/>
      <c r="NGX104" s="633"/>
      <c r="NGY104" s="634"/>
      <c r="NGZ104" s="635"/>
      <c r="NHA104" s="636"/>
      <c r="NHB104" s="632"/>
      <c r="NHC104" s="633"/>
      <c r="NHD104" s="633"/>
      <c r="NHE104" s="634"/>
      <c r="NHF104" s="635"/>
      <c r="NHG104" s="636"/>
      <c r="NHH104" s="632"/>
      <c r="NHI104" s="633"/>
      <c r="NHJ104" s="633"/>
      <c r="NHK104" s="634"/>
      <c r="NHL104" s="635"/>
      <c r="NHM104" s="636"/>
      <c r="NHN104" s="632"/>
      <c r="NHO104" s="633"/>
      <c r="NHP104" s="633"/>
      <c r="NHQ104" s="634"/>
      <c r="NHR104" s="635"/>
      <c r="NHS104" s="636"/>
      <c r="NHT104" s="632"/>
      <c r="NHU104" s="633"/>
      <c r="NHV104" s="633"/>
      <c r="NHW104" s="634"/>
      <c r="NHX104" s="635"/>
      <c r="NHY104" s="636"/>
      <c r="NHZ104" s="632"/>
      <c r="NIA104" s="633"/>
      <c r="NIB104" s="633"/>
      <c r="NIC104" s="634"/>
      <c r="NID104" s="635"/>
      <c r="NIE104" s="636"/>
      <c r="NIF104" s="632"/>
      <c r="NIG104" s="633"/>
      <c r="NIH104" s="633"/>
      <c r="NII104" s="634"/>
      <c r="NIJ104" s="635"/>
      <c r="NIK104" s="636"/>
      <c r="NIL104" s="632"/>
      <c r="NIM104" s="633"/>
      <c r="NIN104" s="633"/>
      <c r="NIO104" s="634"/>
      <c r="NIP104" s="635"/>
      <c r="NIQ104" s="636"/>
      <c r="NIR104" s="632"/>
      <c r="NIS104" s="633"/>
      <c r="NIT104" s="633"/>
      <c r="NIU104" s="634"/>
      <c r="NIV104" s="635"/>
      <c r="NIW104" s="636"/>
      <c r="NIX104" s="632"/>
      <c r="NIY104" s="633"/>
      <c r="NIZ104" s="633"/>
      <c r="NJA104" s="634"/>
      <c r="NJB104" s="635"/>
      <c r="NJC104" s="636"/>
      <c r="NJD104" s="632"/>
      <c r="NJE104" s="633"/>
      <c r="NJF104" s="633"/>
      <c r="NJG104" s="634"/>
      <c r="NJH104" s="635"/>
      <c r="NJI104" s="636"/>
      <c r="NJJ104" s="632"/>
      <c r="NJK104" s="633"/>
      <c r="NJL104" s="633"/>
      <c r="NJM104" s="634"/>
      <c r="NJN104" s="635"/>
      <c r="NJO104" s="636"/>
      <c r="NJP104" s="632"/>
      <c r="NJQ104" s="633"/>
      <c r="NJR104" s="633"/>
      <c r="NJS104" s="634"/>
      <c r="NJT104" s="635"/>
      <c r="NJU104" s="636"/>
      <c r="NJV104" s="632"/>
      <c r="NJW104" s="633"/>
      <c r="NJX104" s="633"/>
      <c r="NJY104" s="634"/>
      <c r="NJZ104" s="635"/>
      <c r="NKA104" s="636"/>
      <c r="NKB104" s="632"/>
      <c r="NKC104" s="633"/>
      <c r="NKD104" s="633"/>
      <c r="NKE104" s="634"/>
      <c r="NKF104" s="635"/>
      <c r="NKG104" s="636"/>
      <c r="NKH104" s="632"/>
      <c r="NKI104" s="633"/>
      <c r="NKJ104" s="633"/>
      <c r="NKK104" s="634"/>
      <c r="NKL104" s="635"/>
      <c r="NKM104" s="636"/>
      <c r="NKN104" s="632"/>
      <c r="NKO104" s="633"/>
      <c r="NKP104" s="633"/>
      <c r="NKQ104" s="634"/>
      <c r="NKR104" s="635"/>
      <c r="NKS104" s="636"/>
      <c r="NKT104" s="632"/>
      <c r="NKU104" s="633"/>
      <c r="NKV104" s="633"/>
      <c r="NKW104" s="634"/>
      <c r="NKX104" s="635"/>
      <c r="NKY104" s="636"/>
      <c r="NKZ104" s="632"/>
      <c r="NLA104" s="633"/>
      <c r="NLB104" s="633"/>
      <c r="NLC104" s="634"/>
      <c r="NLD104" s="635"/>
      <c r="NLE104" s="636"/>
      <c r="NLF104" s="632"/>
      <c r="NLG104" s="633"/>
      <c r="NLH104" s="633"/>
      <c r="NLI104" s="634"/>
      <c r="NLJ104" s="635"/>
      <c r="NLK104" s="636"/>
      <c r="NLL104" s="632"/>
      <c r="NLM104" s="633"/>
      <c r="NLN104" s="633"/>
      <c r="NLO104" s="634"/>
      <c r="NLP104" s="635"/>
      <c r="NLQ104" s="636"/>
      <c r="NLR104" s="632"/>
      <c r="NLS104" s="633"/>
      <c r="NLT104" s="633"/>
      <c r="NLU104" s="634"/>
      <c r="NLV104" s="635"/>
      <c r="NLW104" s="636"/>
      <c r="NLX104" s="632"/>
      <c r="NLY104" s="633"/>
      <c r="NLZ104" s="633"/>
      <c r="NMA104" s="634"/>
      <c r="NMB104" s="635"/>
      <c r="NMC104" s="636"/>
      <c r="NMD104" s="632"/>
      <c r="NME104" s="633"/>
      <c r="NMF104" s="633"/>
      <c r="NMG104" s="634"/>
      <c r="NMH104" s="635"/>
      <c r="NMI104" s="636"/>
      <c r="NMJ104" s="632"/>
      <c r="NMK104" s="633"/>
      <c r="NML104" s="633"/>
      <c r="NMM104" s="634"/>
      <c r="NMN104" s="635"/>
      <c r="NMO104" s="636"/>
      <c r="NMP104" s="632"/>
      <c r="NMQ104" s="633"/>
      <c r="NMR104" s="633"/>
      <c r="NMS104" s="634"/>
      <c r="NMT104" s="635"/>
      <c r="NMU104" s="636"/>
      <c r="NMV104" s="632"/>
      <c r="NMW104" s="633"/>
      <c r="NMX104" s="633"/>
      <c r="NMY104" s="634"/>
      <c r="NMZ104" s="635"/>
      <c r="NNA104" s="636"/>
      <c r="NNB104" s="632"/>
      <c r="NNC104" s="633"/>
      <c r="NND104" s="633"/>
      <c r="NNE104" s="634"/>
      <c r="NNF104" s="635"/>
      <c r="NNG104" s="636"/>
      <c r="NNH104" s="632"/>
      <c r="NNI104" s="633"/>
      <c r="NNJ104" s="633"/>
      <c r="NNK104" s="634"/>
      <c r="NNL104" s="635"/>
      <c r="NNM104" s="636"/>
      <c r="NNN104" s="632"/>
      <c r="NNO104" s="633"/>
      <c r="NNP104" s="633"/>
      <c r="NNQ104" s="634"/>
      <c r="NNR104" s="635"/>
      <c r="NNS104" s="636"/>
      <c r="NNT104" s="632"/>
      <c r="NNU104" s="633"/>
      <c r="NNV104" s="633"/>
      <c r="NNW104" s="634"/>
      <c r="NNX104" s="635"/>
      <c r="NNY104" s="636"/>
      <c r="NNZ104" s="632"/>
      <c r="NOA104" s="633"/>
      <c r="NOB104" s="633"/>
      <c r="NOC104" s="634"/>
      <c r="NOD104" s="635"/>
      <c r="NOE104" s="636"/>
      <c r="NOF104" s="632"/>
      <c r="NOG104" s="633"/>
      <c r="NOH104" s="633"/>
      <c r="NOI104" s="634"/>
      <c r="NOJ104" s="635"/>
      <c r="NOK104" s="636"/>
      <c r="NOL104" s="632"/>
      <c r="NOM104" s="633"/>
      <c r="NON104" s="633"/>
      <c r="NOO104" s="634"/>
      <c r="NOP104" s="635"/>
      <c r="NOQ104" s="636"/>
      <c r="NOR104" s="632"/>
      <c r="NOS104" s="633"/>
      <c r="NOT104" s="633"/>
      <c r="NOU104" s="634"/>
      <c r="NOV104" s="635"/>
      <c r="NOW104" s="636"/>
      <c r="NOX104" s="632"/>
      <c r="NOY104" s="633"/>
      <c r="NOZ104" s="633"/>
      <c r="NPA104" s="634"/>
      <c r="NPB104" s="635"/>
      <c r="NPC104" s="636"/>
      <c r="NPD104" s="632"/>
      <c r="NPE104" s="633"/>
      <c r="NPF104" s="633"/>
      <c r="NPG104" s="634"/>
      <c r="NPH104" s="635"/>
      <c r="NPI104" s="636"/>
      <c r="NPJ104" s="632"/>
      <c r="NPK104" s="633"/>
      <c r="NPL104" s="633"/>
      <c r="NPM104" s="634"/>
      <c r="NPN104" s="635"/>
      <c r="NPO104" s="636"/>
      <c r="NPP104" s="632"/>
      <c r="NPQ104" s="633"/>
      <c r="NPR104" s="633"/>
      <c r="NPS104" s="634"/>
      <c r="NPT104" s="635"/>
      <c r="NPU104" s="636"/>
      <c r="NPV104" s="632"/>
      <c r="NPW104" s="633"/>
      <c r="NPX104" s="633"/>
      <c r="NPY104" s="634"/>
      <c r="NPZ104" s="635"/>
      <c r="NQA104" s="636"/>
      <c r="NQB104" s="632"/>
      <c r="NQC104" s="633"/>
      <c r="NQD104" s="633"/>
      <c r="NQE104" s="634"/>
      <c r="NQF104" s="635"/>
      <c r="NQG104" s="636"/>
      <c r="NQH104" s="632"/>
      <c r="NQI104" s="633"/>
      <c r="NQJ104" s="633"/>
      <c r="NQK104" s="634"/>
      <c r="NQL104" s="635"/>
      <c r="NQM104" s="636"/>
      <c r="NQN104" s="632"/>
      <c r="NQO104" s="633"/>
      <c r="NQP104" s="633"/>
      <c r="NQQ104" s="634"/>
      <c r="NQR104" s="635"/>
      <c r="NQS104" s="636"/>
      <c r="NQT104" s="632"/>
      <c r="NQU104" s="633"/>
      <c r="NQV104" s="633"/>
      <c r="NQW104" s="634"/>
      <c r="NQX104" s="635"/>
      <c r="NQY104" s="636"/>
      <c r="NQZ104" s="632"/>
      <c r="NRA104" s="633"/>
      <c r="NRB104" s="633"/>
      <c r="NRC104" s="634"/>
      <c r="NRD104" s="635"/>
      <c r="NRE104" s="636"/>
      <c r="NRF104" s="632"/>
      <c r="NRG104" s="633"/>
      <c r="NRH104" s="633"/>
      <c r="NRI104" s="634"/>
      <c r="NRJ104" s="635"/>
      <c r="NRK104" s="636"/>
      <c r="NRL104" s="632"/>
      <c r="NRM104" s="633"/>
      <c r="NRN104" s="633"/>
      <c r="NRO104" s="634"/>
      <c r="NRP104" s="635"/>
      <c r="NRQ104" s="636"/>
      <c r="NRR104" s="632"/>
      <c r="NRS104" s="633"/>
      <c r="NRT104" s="633"/>
      <c r="NRU104" s="634"/>
      <c r="NRV104" s="635"/>
      <c r="NRW104" s="636"/>
      <c r="NRX104" s="632"/>
      <c r="NRY104" s="633"/>
      <c r="NRZ104" s="633"/>
      <c r="NSA104" s="634"/>
      <c r="NSB104" s="635"/>
      <c r="NSC104" s="636"/>
      <c r="NSD104" s="632"/>
      <c r="NSE104" s="633"/>
      <c r="NSF104" s="633"/>
      <c r="NSG104" s="634"/>
      <c r="NSH104" s="635"/>
      <c r="NSI104" s="636"/>
      <c r="NSJ104" s="632"/>
      <c r="NSK104" s="633"/>
      <c r="NSL104" s="633"/>
      <c r="NSM104" s="634"/>
      <c r="NSN104" s="635"/>
      <c r="NSO104" s="636"/>
      <c r="NSP104" s="632"/>
      <c r="NSQ104" s="633"/>
      <c r="NSR104" s="633"/>
      <c r="NSS104" s="634"/>
      <c r="NST104" s="635"/>
      <c r="NSU104" s="636"/>
      <c r="NSV104" s="632"/>
      <c r="NSW104" s="633"/>
      <c r="NSX104" s="633"/>
      <c r="NSY104" s="634"/>
      <c r="NSZ104" s="635"/>
      <c r="NTA104" s="636"/>
      <c r="NTB104" s="632"/>
      <c r="NTC104" s="633"/>
      <c r="NTD104" s="633"/>
      <c r="NTE104" s="634"/>
      <c r="NTF104" s="635"/>
      <c r="NTG104" s="636"/>
      <c r="NTH104" s="632"/>
      <c r="NTI104" s="633"/>
      <c r="NTJ104" s="633"/>
      <c r="NTK104" s="634"/>
      <c r="NTL104" s="635"/>
      <c r="NTM104" s="636"/>
      <c r="NTN104" s="632"/>
      <c r="NTO104" s="633"/>
      <c r="NTP104" s="633"/>
      <c r="NTQ104" s="634"/>
      <c r="NTR104" s="635"/>
      <c r="NTS104" s="636"/>
      <c r="NTT104" s="632"/>
      <c r="NTU104" s="633"/>
      <c r="NTV104" s="633"/>
      <c r="NTW104" s="634"/>
      <c r="NTX104" s="635"/>
      <c r="NTY104" s="636"/>
      <c r="NTZ104" s="632"/>
      <c r="NUA104" s="633"/>
      <c r="NUB104" s="633"/>
      <c r="NUC104" s="634"/>
      <c r="NUD104" s="635"/>
      <c r="NUE104" s="636"/>
      <c r="NUF104" s="632"/>
      <c r="NUG104" s="633"/>
      <c r="NUH104" s="633"/>
      <c r="NUI104" s="634"/>
      <c r="NUJ104" s="635"/>
      <c r="NUK104" s="636"/>
      <c r="NUL104" s="632"/>
      <c r="NUM104" s="633"/>
      <c r="NUN104" s="633"/>
      <c r="NUO104" s="634"/>
      <c r="NUP104" s="635"/>
      <c r="NUQ104" s="636"/>
      <c r="NUR104" s="632"/>
      <c r="NUS104" s="633"/>
      <c r="NUT104" s="633"/>
      <c r="NUU104" s="634"/>
      <c r="NUV104" s="635"/>
      <c r="NUW104" s="636"/>
      <c r="NUX104" s="632"/>
      <c r="NUY104" s="633"/>
      <c r="NUZ104" s="633"/>
      <c r="NVA104" s="634"/>
      <c r="NVB104" s="635"/>
      <c r="NVC104" s="636"/>
      <c r="NVD104" s="632"/>
      <c r="NVE104" s="633"/>
      <c r="NVF104" s="633"/>
      <c r="NVG104" s="634"/>
      <c r="NVH104" s="635"/>
      <c r="NVI104" s="636"/>
      <c r="NVJ104" s="632"/>
      <c r="NVK104" s="633"/>
      <c r="NVL104" s="633"/>
      <c r="NVM104" s="634"/>
      <c r="NVN104" s="635"/>
      <c r="NVO104" s="636"/>
      <c r="NVP104" s="632"/>
      <c r="NVQ104" s="633"/>
      <c r="NVR104" s="633"/>
      <c r="NVS104" s="634"/>
      <c r="NVT104" s="635"/>
      <c r="NVU104" s="636"/>
      <c r="NVV104" s="632"/>
      <c r="NVW104" s="633"/>
      <c r="NVX104" s="633"/>
      <c r="NVY104" s="634"/>
      <c r="NVZ104" s="635"/>
      <c r="NWA104" s="636"/>
      <c r="NWB104" s="632"/>
      <c r="NWC104" s="633"/>
      <c r="NWD104" s="633"/>
      <c r="NWE104" s="634"/>
      <c r="NWF104" s="635"/>
      <c r="NWG104" s="636"/>
      <c r="NWH104" s="632"/>
      <c r="NWI104" s="633"/>
      <c r="NWJ104" s="633"/>
      <c r="NWK104" s="634"/>
      <c r="NWL104" s="635"/>
      <c r="NWM104" s="636"/>
      <c r="NWN104" s="632"/>
      <c r="NWO104" s="633"/>
      <c r="NWP104" s="633"/>
      <c r="NWQ104" s="634"/>
      <c r="NWR104" s="635"/>
      <c r="NWS104" s="636"/>
      <c r="NWT104" s="632"/>
      <c r="NWU104" s="633"/>
      <c r="NWV104" s="633"/>
      <c r="NWW104" s="634"/>
      <c r="NWX104" s="635"/>
      <c r="NWY104" s="636"/>
      <c r="NWZ104" s="632"/>
      <c r="NXA104" s="633"/>
      <c r="NXB104" s="633"/>
      <c r="NXC104" s="634"/>
      <c r="NXD104" s="635"/>
      <c r="NXE104" s="636"/>
      <c r="NXF104" s="632"/>
      <c r="NXG104" s="633"/>
      <c r="NXH104" s="633"/>
      <c r="NXI104" s="634"/>
      <c r="NXJ104" s="635"/>
      <c r="NXK104" s="636"/>
      <c r="NXL104" s="632"/>
      <c r="NXM104" s="633"/>
      <c r="NXN104" s="633"/>
      <c r="NXO104" s="634"/>
      <c r="NXP104" s="635"/>
      <c r="NXQ104" s="636"/>
      <c r="NXR104" s="632"/>
      <c r="NXS104" s="633"/>
      <c r="NXT104" s="633"/>
      <c r="NXU104" s="634"/>
      <c r="NXV104" s="635"/>
      <c r="NXW104" s="636"/>
      <c r="NXX104" s="632"/>
      <c r="NXY104" s="633"/>
      <c r="NXZ104" s="633"/>
      <c r="NYA104" s="634"/>
      <c r="NYB104" s="635"/>
      <c r="NYC104" s="636"/>
      <c r="NYD104" s="632"/>
      <c r="NYE104" s="633"/>
      <c r="NYF104" s="633"/>
      <c r="NYG104" s="634"/>
      <c r="NYH104" s="635"/>
      <c r="NYI104" s="636"/>
      <c r="NYJ104" s="632"/>
      <c r="NYK104" s="633"/>
      <c r="NYL104" s="633"/>
      <c r="NYM104" s="634"/>
      <c r="NYN104" s="635"/>
      <c r="NYO104" s="636"/>
      <c r="NYP104" s="632"/>
      <c r="NYQ104" s="633"/>
      <c r="NYR104" s="633"/>
      <c r="NYS104" s="634"/>
      <c r="NYT104" s="635"/>
      <c r="NYU104" s="636"/>
      <c r="NYV104" s="632"/>
      <c r="NYW104" s="633"/>
      <c r="NYX104" s="633"/>
      <c r="NYY104" s="634"/>
      <c r="NYZ104" s="635"/>
      <c r="NZA104" s="636"/>
      <c r="NZB104" s="632"/>
      <c r="NZC104" s="633"/>
      <c r="NZD104" s="633"/>
      <c r="NZE104" s="634"/>
      <c r="NZF104" s="635"/>
      <c r="NZG104" s="636"/>
      <c r="NZH104" s="632"/>
      <c r="NZI104" s="633"/>
      <c r="NZJ104" s="633"/>
      <c r="NZK104" s="634"/>
      <c r="NZL104" s="635"/>
      <c r="NZM104" s="636"/>
      <c r="NZN104" s="632"/>
      <c r="NZO104" s="633"/>
      <c r="NZP104" s="633"/>
      <c r="NZQ104" s="634"/>
      <c r="NZR104" s="635"/>
      <c r="NZS104" s="636"/>
      <c r="NZT104" s="632"/>
      <c r="NZU104" s="633"/>
      <c r="NZV104" s="633"/>
      <c r="NZW104" s="634"/>
      <c r="NZX104" s="635"/>
      <c r="NZY104" s="636"/>
      <c r="NZZ104" s="632"/>
      <c r="OAA104" s="633"/>
      <c r="OAB104" s="633"/>
      <c r="OAC104" s="634"/>
      <c r="OAD104" s="635"/>
      <c r="OAE104" s="636"/>
      <c r="OAF104" s="632"/>
      <c r="OAG104" s="633"/>
      <c r="OAH104" s="633"/>
      <c r="OAI104" s="634"/>
      <c r="OAJ104" s="635"/>
      <c r="OAK104" s="636"/>
      <c r="OAL104" s="632"/>
      <c r="OAM104" s="633"/>
      <c r="OAN104" s="633"/>
      <c r="OAO104" s="634"/>
      <c r="OAP104" s="635"/>
      <c r="OAQ104" s="636"/>
      <c r="OAR104" s="632"/>
      <c r="OAS104" s="633"/>
      <c r="OAT104" s="633"/>
      <c r="OAU104" s="634"/>
      <c r="OAV104" s="635"/>
      <c r="OAW104" s="636"/>
      <c r="OAX104" s="632"/>
      <c r="OAY104" s="633"/>
      <c r="OAZ104" s="633"/>
      <c r="OBA104" s="634"/>
      <c r="OBB104" s="635"/>
      <c r="OBC104" s="636"/>
      <c r="OBD104" s="632"/>
      <c r="OBE104" s="633"/>
      <c r="OBF104" s="633"/>
      <c r="OBG104" s="634"/>
      <c r="OBH104" s="635"/>
      <c r="OBI104" s="636"/>
      <c r="OBJ104" s="632"/>
      <c r="OBK104" s="633"/>
      <c r="OBL104" s="633"/>
      <c r="OBM104" s="634"/>
      <c r="OBN104" s="635"/>
      <c r="OBO104" s="636"/>
      <c r="OBP104" s="632"/>
      <c r="OBQ104" s="633"/>
      <c r="OBR104" s="633"/>
      <c r="OBS104" s="634"/>
      <c r="OBT104" s="635"/>
      <c r="OBU104" s="636"/>
      <c r="OBV104" s="632"/>
      <c r="OBW104" s="633"/>
      <c r="OBX104" s="633"/>
      <c r="OBY104" s="634"/>
      <c r="OBZ104" s="635"/>
      <c r="OCA104" s="636"/>
      <c r="OCB104" s="632"/>
      <c r="OCC104" s="633"/>
      <c r="OCD104" s="633"/>
      <c r="OCE104" s="634"/>
      <c r="OCF104" s="635"/>
      <c r="OCG104" s="636"/>
      <c r="OCH104" s="632"/>
      <c r="OCI104" s="633"/>
      <c r="OCJ104" s="633"/>
      <c r="OCK104" s="634"/>
      <c r="OCL104" s="635"/>
      <c r="OCM104" s="636"/>
      <c r="OCN104" s="632"/>
      <c r="OCO104" s="633"/>
      <c r="OCP104" s="633"/>
      <c r="OCQ104" s="634"/>
      <c r="OCR104" s="635"/>
      <c r="OCS104" s="636"/>
      <c r="OCT104" s="632"/>
      <c r="OCU104" s="633"/>
      <c r="OCV104" s="633"/>
      <c r="OCW104" s="634"/>
      <c r="OCX104" s="635"/>
      <c r="OCY104" s="636"/>
      <c r="OCZ104" s="632"/>
      <c r="ODA104" s="633"/>
      <c r="ODB104" s="633"/>
      <c r="ODC104" s="634"/>
      <c r="ODD104" s="635"/>
      <c r="ODE104" s="636"/>
      <c r="ODF104" s="632"/>
      <c r="ODG104" s="633"/>
      <c r="ODH104" s="633"/>
      <c r="ODI104" s="634"/>
      <c r="ODJ104" s="635"/>
      <c r="ODK104" s="636"/>
      <c r="ODL104" s="632"/>
      <c r="ODM104" s="633"/>
      <c r="ODN104" s="633"/>
      <c r="ODO104" s="634"/>
      <c r="ODP104" s="635"/>
      <c r="ODQ104" s="636"/>
      <c r="ODR104" s="632"/>
      <c r="ODS104" s="633"/>
      <c r="ODT104" s="633"/>
      <c r="ODU104" s="634"/>
      <c r="ODV104" s="635"/>
      <c r="ODW104" s="636"/>
      <c r="ODX104" s="632"/>
      <c r="ODY104" s="633"/>
      <c r="ODZ104" s="633"/>
      <c r="OEA104" s="634"/>
      <c r="OEB104" s="635"/>
      <c r="OEC104" s="636"/>
      <c r="OED104" s="632"/>
      <c r="OEE104" s="633"/>
      <c r="OEF104" s="633"/>
      <c r="OEG104" s="634"/>
      <c r="OEH104" s="635"/>
      <c r="OEI104" s="636"/>
      <c r="OEJ104" s="632"/>
      <c r="OEK104" s="633"/>
      <c r="OEL104" s="633"/>
      <c r="OEM104" s="634"/>
      <c r="OEN104" s="635"/>
      <c r="OEO104" s="636"/>
      <c r="OEP104" s="632"/>
      <c r="OEQ104" s="633"/>
      <c r="OER104" s="633"/>
      <c r="OES104" s="634"/>
      <c r="OET104" s="635"/>
      <c r="OEU104" s="636"/>
      <c r="OEV104" s="632"/>
      <c r="OEW104" s="633"/>
      <c r="OEX104" s="633"/>
      <c r="OEY104" s="634"/>
      <c r="OEZ104" s="635"/>
      <c r="OFA104" s="636"/>
      <c r="OFB104" s="632"/>
      <c r="OFC104" s="633"/>
      <c r="OFD104" s="633"/>
      <c r="OFE104" s="634"/>
      <c r="OFF104" s="635"/>
      <c r="OFG104" s="636"/>
      <c r="OFH104" s="632"/>
      <c r="OFI104" s="633"/>
      <c r="OFJ104" s="633"/>
      <c r="OFK104" s="634"/>
      <c r="OFL104" s="635"/>
      <c r="OFM104" s="636"/>
      <c r="OFN104" s="632"/>
      <c r="OFO104" s="633"/>
      <c r="OFP104" s="633"/>
      <c r="OFQ104" s="634"/>
      <c r="OFR104" s="635"/>
      <c r="OFS104" s="636"/>
      <c r="OFT104" s="632"/>
      <c r="OFU104" s="633"/>
      <c r="OFV104" s="633"/>
      <c r="OFW104" s="634"/>
      <c r="OFX104" s="635"/>
      <c r="OFY104" s="636"/>
      <c r="OFZ104" s="632"/>
      <c r="OGA104" s="633"/>
      <c r="OGB104" s="633"/>
      <c r="OGC104" s="634"/>
      <c r="OGD104" s="635"/>
      <c r="OGE104" s="636"/>
      <c r="OGF104" s="632"/>
      <c r="OGG104" s="633"/>
      <c r="OGH104" s="633"/>
      <c r="OGI104" s="634"/>
      <c r="OGJ104" s="635"/>
      <c r="OGK104" s="636"/>
      <c r="OGL104" s="632"/>
      <c r="OGM104" s="633"/>
      <c r="OGN104" s="633"/>
      <c r="OGO104" s="634"/>
      <c r="OGP104" s="635"/>
      <c r="OGQ104" s="636"/>
      <c r="OGR104" s="632"/>
      <c r="OGS104" s="633"/>
      <c r="OGT104" s="633"/>
      <c r="OGU104" s="634"/>
      <c r="OGV104" s="635"/>
      <c r="OGW104" s="636"/>
      <c r="OGX104" s="632"/>
      <c r="OGY104" s="633"/>
      <c r="OGZ104" s="633"/>
      <c r="OHA104" s="634"/>
      <c r="OHB104" s="635"/>
      <c r="OHC104" s="636"/>
      <c r="OHD104" s="632"/>
      <c r="OHE104" s="633"/>
      <c r="OHF104" s="633"/>
      <c r="OHG104" s="634"/>
      <c r="OHH104" s="635"/>
      <c r="OHI104" s="636"/>
      <c r="OHJ104" s="632"/>
      <c r="OHK104" s="633"/>
      <c r="OHL104" s="633"/>
      <c r="OHM104" s="634"/>
      <c r="OHN104" s="635"/>
      <c r="OHO104" s="636"/>
      <c r="OHP104" s="632"/>
      <c r="OHQ104" s="633"/>
      <c r="OHR104" s="633"/>
      <c r="OHS104" s="634"/>
      <c r="OHT104" s="635"/>
      <c r="OHU104" s="636"/>
      <c r="OHV104" s="632"/>
      <c r="OHW104" s="633"/>
      <c r="OHX104" s="633"/>
      <c r="OHY104" s="634"/>
      <c r="OHZ104" s="635"/>
      <c r="OIA104" s="636"/>
      <c r="OIB104" s="632"/>
      <c r="OIC104" s="633"/>
      <c r="OID104" s="633"/>
      <c r="OIE104" s="634"/>
      <c r="OIF104" s="635"/>
      <c r="OIG104" s="636"/>
      <c r="OIH104" s="632"/>
      <c r="OII104" s="633"/>
      <c r="OIJ104" s="633"/>
      <c r="OIK104" s="634"/>
      <c r="OIL104" s="635"/>
      <c r="OIM104" s="636"/>
      <c r="OIN104" s="632"/>
      <c r="OIO104" s="633"/>
      <c r="OIP104" s="633"/>
      <c r="OIQ104" s="634"/>
      <c r="OIR104" s="635"/>
      <c r="OIS104" s="636"/>
      <c r="OIT104" s="632"/>
      <c r="OIU104" s="633"/>
      <c r="OIV104" s="633"/>
      <c r="OIW104" s="634"/>
      <c r="OIX104" s="635"/>
      <c r="OIY104" s="636"/>
      <c r="OIZ104" s="632"/>
      <c r="OJA104" s="633"/>
      <c r="OJB104" s="633"/>
      <c r="OJC104" s="634"/>
      <c r="OJD104" s="635"/>
      <c r="OJE104" s="636"/>
      <c r="OJF104" s="632"/>
      <c r="OJG104" s="633"/>
      <c r="OJH104" s="633"/>
      <c r="OJI104" s="634"/>
      <c r="OJJ104" s="635"/>
      <c r="OJK104" s="636"/>
      <c r="OJL104" s="632"/>
      <c r="OJM104" s="633"/>
      <c r="OJN104" s="633"/>
      <c r="OJO104" s="634"/>
      <c r="OJP104" s="635"/>
      <c r="OJQ104" s="636"/>
      <c r="OJR104" s="632"/>
      <c r="OJS104" s="633"/>
      <c r="OJT104" s="633"/>
      <c r="OJU104" s="634"/>
      <c r="OJV104" s="635"/>
      <c r="OJW104" s="636"/>
      <c r="OJX104" s="632"/>
      <c r="OJY104" s="633"/>
      <c r="OJZ104" s="633"/>
      <c r="OKA104" s="634"/>
      <c r="OKB104" s="635"/>
      <c r="OKC104" s="636"/>
      <c r="OKD104" s="632"/>
      <c r="OKE104" s="633"/>
      <c r="OKF104" s="633"/>
      <c r="OKG104" s="634"/>
      <c r="OKH104" s="635"/>
      <c r="OKI104" s="636"/>
      <c r="OKJ104" s="632"/>
      <c r="OKK104" s="633"/>
      <c r="OKL104" s="633"/>
      <c r="OKM104" s="634"/>
      <c r="OKN104" s="635"/>
      <c r="OKO104" s="636"/>
      <c r="OKP104" s="632"/>
      <c r="OKQ104" s="633"/>
      <c r="OKR104" s="633"/>
      <c r="OKS104" s="634"/>
      <c r="OKT104" s="635"/>
      <c r="OKU104" s="636"/>
      <c r="OKV104" s="632"/>
      <c r="OKW104" s="633"/>
      <c r="OKX104" s="633"/>
      <c r="OKY104" s="634"/>
      <c r="OKZ104" s="635"/>
      <c r="OLA104" s="636"/>
      <c r="OLB104" s="632"/>
      <c r="OLC104" s="633"/>
      <c r="OLD104" s="633"/>
      <c r="OLE104" s="634"/>
      <c r="OLF104" s="635"/>
      <c r="OLG104" s="636"/>
      <c r="OLH104" s="632"/>
      <c r="OLI104" s="633"/>
      <c r="OLJ104" s="633"/>
      <c r="OLK104" s="634"/>
      <c r="OLL104" s="635"/>
      <c r="OLM104" s="636"/>
      <c r="OLN104" s="632"/>
      <c r="OLO104" s="633"/>
      <c r="OLP104" s="633"/>
      <c r="OLQ104" s="634"/>
      <c r="OLR104" s="635"/>
      <c r="OLS104" s="636"/>
      <c r="OLT104" s="632"/>
      <c r="OLU104" s="633"/>
      <c r="OLV104" s="633"/>
      <c r="OLW104" s="634"/>
      <c r="OLX104" s="635"/>
      <c r="OLY104" s="636"/>
      <c r="OLZ104" s="632"/>
      <c r="OMA104" s="633"/>
      <c r="OMB104" s="633"/>
      <c r="OMC104" s="634"/>
      <c r="OMD104" s="635"/>
      <c r="OME104" s="636"/>
      <c r="OMF104" s="632"/>
      <c r="OMG104" s="633"/>
      <c r="OMH104" s="633"/>
      <c r="OMI104" s="634"/>
      <c r="OMJ104" s="635"/>
      <c r="OMK104" s="636"/>
      <c r="OML104" s="632"/>
      <c r="OMM104" s="633"/>
      <c r="OMN104" s="633"/>
      <c r="OMO104" s="634"/>
      <c r="OMP104" s="635"/>
      <c r="OMQ104" s="636"/>
      <c r="OMR104" s="632"/>
      <c r="OMS104" s="633"/>
      <c r="OMT104" s="633"/>
      <c r="OMU104" s="634"/>
      <c r="OMV104" s="635"/>
      <c r="OMW104" s="636"/>
      <c r="OMX104" s="632"/>
      <c r="OMY104" s="633"/>
      <c r="OMZ104" s="633"/>
      <c r="ONA104" s="634"/>
      <c r="ONB104" s="635"/>
      <c r="ONC104" s="636"/>
      <c r="OND104" s="632"/>
      <c r="ONE104" s="633"/>
      <c r="ONF104" s="633"/>
      <c r="ONG104" s="634"/>
      <c r="ONH104" s="635"/>
      <c r="ONI104" s="636"/>
      <c r="ONJ104" s="632"/>
      <c r="ONK104" s="633"/>
      <c r="ONL104" s="633"/>
      <c r="ONM104" s="634"/>
      <c r="ONN104" s="635"/>
      <c r="ONO104" s="636"/>
      <c r="ONP104" s="632"/>
      <c r="ONQ104" s="633"/>
      <c r="ONR104" s="633"/>
      <c r="ONS104" s="634"/>
      <c r="ONT104" s="635"/>
      <c r="ONU104" s="636"/>
      <c r="ONV104" s="632"/>
      <c r="ONW104" s="633"/>
      <c r="ONX104" s="633"/>
      <c r="ONY104" s="634"/>
      <c r="ONZ104" s="635"/>
      <c r="OOA104" s="636"/>
      <c r="OOB104" s="632"/>
      <c r="OOC104" s="633"/>
      <c r="OOD104" s="633"/>
      <c r="OOE104" s="634"/>
      <c r="OOF104" s="635"/>
      <c r="OOG104" s="636"/>
      <c r="OOH104" s="632"/>
      <c r="OOI104" s="633"/>
      <c r="OOJ104" s="633"/>
      <c r="OOK104" s="634"/>
      <c r="OOL104" s="635"/>
      <c r="OOM104" s="636"/>
      <c r="OON104" s="632"/>
      <c r="OOO104" s="633"/>
      <c r="OOP104" s="633"/>
      <c r="OOQ104" s="634"/>
      <c r="OOR104" s="635"/>
      <c r="OOS104" s="636"/>
      <c r="OOT104" s="632"/>
      <c r="OOU104" s="633"/>
      <c r="OOV104" s="633"/>
      <c r="OOW104" s="634"/>
      <c r="OOX104" s="635"/>
      <c r="OOY104" s="636"/>
      <c r="OOZ104" s="632"/>
      <c r="OPA104" s="633"/>
      <c r="OPB104" s="633"/>
      <c r="OPC104" s="634"/>
      <c r="OPD104" s="635"/>
      <c r="OPE104" s="636"/>
      <c r="OPF104" s="632"/>
      <c r="OPG104" s="633"/>
      <c r="OPH104" s="633"/>
      <c r="OPI104" s="634"/>
      <c r="OPJ104" s="635"/>
      <c r="OPK104" s="636"/>
      <c r="OPL104" s="632"/>
      <c r="OPM104" s="633"/>
      <c r="OPN104" s="633"/>
      <c r="OPO104" s="634"/>
      <c r="OPP104" s="635"/>
      <c r="OPQ104" s="636"/>
      <c r="OPR104" s="632"/>
      <c r="OPS104" s="633"/>
      <c r="OPT104" s="633"/>
      <c r="OPU104" s="634"/>
      <c r="OPV104" s="635"/>
      <c r="OPW104" s="636"/>
      <c r="OPX104" s="632"/>
      <c r="OPY104" s="633"/>
      <c r="OPZ104" s="633"/>
      <c r="OQA104" s="634"/>
      <c r="OQB104" s="635"/>
      <c r="OQC104" s="636"/>
      <c r="OQD104" s="632"/>
      <c r="OQE104" s="633"/>
      <c r="OQF104" s="633"/>
      <c r="OQG104" s="634"/>
      <c r="OQH104" s="635"/>
      <c r="OQI104" s="636"/>
      <c r="OQJ104" s="632"/>
      <c r="OQK104" s="633"/>
      <c r="OQL104" s="633"/>
      <c r="OQM104" s="634"/>
      <c r="OQN104" s="635"/>
      <c r="OQO104" s="636"/>
      <c r="OQP104" s="632"/>
      <c r="OQQ104" s="633"/>
      <c r="OQR104" s="633"/>
      <c r="OQS104" s="634"/>
      <c r="OQT104" s="635"/>
      <c r="OQU104" s="636"/>
      <c r="OQV104" s="632"/>
      <c r="OQW104" s="633"/>
      <c r="OQX104" s="633"/>
      <c r="OQY104" s="634"/>
      <c r="OQZ104" s="635"/>
      <c r="ORA104" s="636"/>
      <c r="ORB104" s="632"/>
      <c r="ORC104" s="633"/>
      <c r="ORD104" s="633"/>
      <c r="ORE104" s="634"/>
      <c r="ORF104" s="635"/>
      <c r="ORG104" s="636"/>
      <c r="ORH104" s="632"/>
      <c r="ORI104" s="633"/>
      <c r="ORJ104" s="633"/>
      <c r="ORK104" s="634"/>
      <c r="ORL104" s="635"/>
      <c r="ORM104" s="636"/>
      <c r="ORN104" s="632"/>
      <c r="ORO104" s="633"/>
      <c r="ORP104" s="633"/>
      <c r="ORQ104" s="634"/>
      <c r="ORR104" s="635"/>
      <c r="ORS104" s="636"/>
      <c r="ORT104" s="632"/>
      <c r="ORU104" s="633"/>
      <c r="ORV104" s="633"/>
      <c r="ORW104" s="634"/>
      <c r="ORX104" s="635"/>
      <c r="ORY104" s="636"/>
      <c r="ORZ104" s="632"/>
      <c r="OSA104" s="633"/>
      <c r="OSB104" s="633"/>
      <c r="OSC104" s="634"/>
      <c r="OSD104" s="635"/>
      <c r="OSE104" s="636"/>
      <c r="OSF104" s="632"/>
      <c r="OSG104" s="633"/>
      <c r="OSH104" s="633"/>
      <c r="OSI104" s="634"/>
      <c r="OSJ104" s="635"/>
      <c r="OSK104" s="636"/>
      <c r="OSL104" s="632"/>
      <c r="OSM104" s="633"/>
      <c r="OSN104" s="633"/>
      <c r="OSO104" s="634"/>
      <c r="OSP104" s="635"/>
      <c r="OSQ104" s="636"/>
      <c r="OSR104" s="632"/>
      <c r="OSS104" s="633"/>
      <c r="OST104" s="633"/>
      <c r="OSU104" s="634"/>
      <c r="OSV104" s="635"/>
      <c r="OSW104" s="636"/>
      <c r="OSX104" s="632"/>
      <c r="OSY104" s="633"/>
      <c r="OSZ104" s="633"/>
      <c r="OTA104" s="634"/>
      <c r="OTB104" s="635"/>
      <c r="OTC104" s="636"/>
      <c r="OTD104" s="632"/>
      <c r="OTE104" s="633"/>
      <c r="OTF104" s="633"/>
      <c r="OTG104" s="634"/>
      <c r="OTH104" s="635"/>
      <c r="OTI104" s="636"/>
      <c r="OTJ104" s="632"/>
      <c r="OTK104" s="633"/>
      <c r="OTL104" s="633"/>
      <c r="OTM104" s="634"/>
      <c r="OTN104" s="635"/>
      <c r="OTO104" s="636"/>
      <c r="OTP104" s="632"/>
      <c r="OTQ104" s="633"/>
      <c r="OTR104" s="633"/>
      <c r="OTS104" s="634"/>
      <c r="OTT104" s="635"/>
      <c r="OTU104" s="636"/>
      <c r="OTV104" s="632"/>
      <c r="OTW104" s="633"/>
      <c r="OTX104" s="633"/>
      <c r="OTY104" s="634"/>
      <c r="OTZ104" s="635"/>
      <c r="OUA104" s="636"/>
      <c r="OUB104" s="632"/>
      <c r="OUC104" s="633"/>
      <c r="OUD104" s="633"/>
      <c r="OUE104" s="634"/>
      <c r="OUF104" s="635"/>
      <c r="OUG104" s="636"/>
      <c r="OUH104" s="632"/>
      <c r="OUI104" s="633"/>
      <c r="OUJ104" s="633"/>
      <c r="OUK104" s="634"/>
      <c r="OUL104" s="635"/>
      <c r="OUM104" s="636"/>
      <c r="OUN104" s="632"/>
      <c r="OUO104" s="633"/>
      <c r="OUP104" s="633"/>
      <c r="OUQ104" s="634"/>
      <c r="OUR104" s="635"/>
      <c r="OUS104" s="636"/>
      <c r="OUT104" s="632"/>
      <c r="OUU104" s="633"/>
      <c r="OUV104" s="633"/>
      <c r="OUW104" s="634"/>
      <c r="OUX104" s="635"/>
      <c r="OUY104" s="636"/>
      <c r="OUZ104" s="632"/>
      <c r="OVA104" s="633"/>
      <c r="OVB104" s="633"/>
      <c r="OVC104" s="634"/>
      <c r="OVD104" s="635"/>
      <c r="OVE104" s="636"/>
      <c r="OVF104" s="632"/>
      <c r="OVG104" s="633"/>
      <c r="OVH104" s="633"/>
      <c r="OVI104" s="634"/>
      <c r="OVJ104" s="635"/>
      <c r="OVK104" s="636"/>
      <c r="OVL104" s="632"/>
      <c r="OVM104" s="633"/>
      <c r="OVN104" s="633"/>
      <c r="OVO104" s="634"/>
      <c r="OVP104" s="635"/>
      <c r="OVQ104" s="636"/>
      <c r="OVR104" s="632"/>
      <c r="OVS104" s="633"/>
      <c r="OVT104" s="633"/>
      <c r="OVU104" s="634"/>
      <c r="OVV104" s="635"/>
      <c r="OVW104" s="636"/>
      <c r="OVX104" s="632"/>
      <c r="OVY104" s="633"/>
      <c r="OVZ104" s="633"/>
      <c r="OWA104" s="634"/>
      <c r="OWB104" s="635"/>
      <c r="OWC104" s="636"/>
      <c r="OWD104" s="632"/>
      <c r="OWE104" s="633"/>
      <c r="OWF104" s="633"/>
      <c r="OWG104" s="634"/>
      <c r="OWH104" s="635"/>
      <c r="OWI104" s="636"/>
      <c r="OWJ104" s="632"/>
      <c r="OWK104" s="633"/>
      <c r="OWL104" s="633"/>
      <c r="OWM104" s="634"/>
      <c r="OWN104" s="635"/>
      <c r="OWO104" s="636"/>
      <c r="OWP104" s="632"/>
      <c r="OWQ104" s="633"/>
      <c r="OWR104" s="633"/>
      <c r="OWS104" s="634"/>
      <c r="OWT104" s="635"/>
      <c r="OWU104" s="636"/>
      <c r="OWV104" s="632"/>
      <c r="OWW104" s="633"/>
      <c r="OWX104" s="633"/>
      <c r="OWY104" s="634"/>
      <c r="OWZ104" s="635"/>
      <c r="OXA104" s="636"/>
      <c r="OXB104" s="632"/>
      <c r="OXC104" s="633"/>
      <c r="OXD104" s="633"/>
      <c r="OXE104" s="634"/>
      <c r="OXF104" s="635"/>
      <c r="OXG104" s="636"/>
      <c r="OXH104" s="632"/>
      <c r="OXI104" s="633"/>
      <c r="OXJ104" s="633"/>
      <c r="OXK104" s="634"/>
      <c r="OXL104" s="635"/>
      <c r="OXM104" s="636"/>
      <c r="OXN104" s="632"/>
      <c r="OXO104" s="633"/>
      <c r="OXP104" s="633"/>
      <c r="OXQ104" s="634"/>
      <c r="OXR104" s="635"/>
      <c r="OXS104" s="636"/>
      <c r="OXT104" s="632"/>
      <c r="OXU104" s="633"/>
      <c r="OXV104" s="633"/>
      <c r="OXW104" s="634"/>
      <c r="OXX104" s="635"/>
      <c r="OXY104" s="636"/>
      <c r="OXZ104" s="632"/>
      <c r="OYA104" s="633"/>
      <c r="OYB104" s="633"/>
      <c r="OYC104" s="634"/>
      <c r="OYD104" s="635"/>
      <c r="OYE104" s="636"/>
      <c r="OYF104" s="632"/>
      <c r="OYG104" s="633"/>
      <c r="OYH104" s="633"/>
      <c r="OYI104" s="634"/>
      <c r="OYJ104" s="635"/>
      <c r="OYK104" s="636"/>
      <c r="OYL104" s="632"/>
      <c r="OYM104" s="633"/>
      <c r="OYN104" s="633"/>
      <c r="OYO104" s="634"/>
      <c r="OYP104" s="635"/>
      <c r="OYQ104" s="636"/>
      <c r="OYR104" s="632"/>
      <c r="OYS104" s="633"/>
      <c r="OYT104" s="633"/>
      <c r="OYU104" s="634"/>
      <c r="OYV104" s="635"/>
      <c r="OYW104" s="636"/>
      <c r="OYX104" s="632"/>
      <c r="OYY104" s="633"/>
      <c r="OYZ104" s="633"/>
      <c r="OZA104" s="634"/>
      <c r="OZB104" s="635"/>
      <c r="OZC104" s="636"/>
      <c r="OZD104" s="632"/>
      <c r="OZE104" s="633"/>
      <c r="OZF104" s="633"/>
      <c r="OZG104" s="634"/>
      <c r="OZH104" s="635"/>
      <c r="OZI104" s="636"/>
      <c r="OZJ104" s="632"/>
      <c r="OZK104" s="633"/>
      <c r="OZL104" s="633"/>
      <c r="OZM104" s="634"/>
      <c r="OZN104" s="635"/>
      <c r="OZO104" s="636"/>
      <c r="OZP104" s="632"/>
      <c r="OZQ104" s="633"/>
      <c r="OZR104" s="633"/>
      <c r="OZS104" s="634"/>
      <c r="OZT104" s="635"/>
      <c r="OZU104" s="636"/>
      <c r="OZV104" s="632"/>
      <c r="OZW104" s="633"/>
      <c r="OZX104" s="633"/>
      <c r="OZY104" s="634"/>
      <c r="OZZ104" s="635"/>
      <c r="PAA104" s="636"/>
      <c r="PAB104" s="632"/>
      <c r="PAC104" s="633"/>
      <c r="PAD104" s="633"/>
      <c r="PAE104" s="634"/>
      <c r="PAF104" s="635"/>
      <c r="PAG104" s="636"/>
      <c r="PAH104" s="632"/>
      <c r="PAI104" s="633"/>
      <c r="PAJ104" s="633"/>
      <c r="PAK104" s="634"/>
      <c r="PAL104" s="635"/>
      <c r="PAM104" s="636"/>
      <c r="PAN104" s="632"/>
      <c r="PAO104" s="633"/>
      <c r="PAP104" s="633"/>
      <c r="PAQ104" s="634"/>
      <c r="PAR104" s="635"/>
      <c r="PAS104" s="636"/>
      <c r="PAT104" s="632"/>
      <c r="PAU104" s="633"/>
      <c r="PAV104" s="633"/>
      <c r="PAW104" s="634"/>
      <c r="PAX104" s="635"/>
      <c r="PAY104" s="636"/>
      <c r="PAZ104" s="632"/>
      <c r="PBA104" s="633"/>
      <c r="PBB104" s="633"/>
      <c r="PBC104" s="634"/>
      <c r="PBD104" s="635"/>
      <c r="PBE104" s="636"/>
      <c r="PBF104" s="632"/>
      <c r="PBG104" s="633"/>
      <c r="PBH104" s="633"/>
      <c r="PBI104" s="634"/>
      <c r="PBJ104" s="635"/>
      <c r="PBK104" s="636"/>
      <c r="PBL104" s="632"/>
      <c r="PBM104" s="633"/>
      <c r="PBN104" s="633"/>
      <c r="PBO104" s="634"/>
      <c r="PBP104" s="635"/>
      <c r="PBQ104" s="636"/>
      <c r="PBR104" s="632"/>
      <c r="PBS104" s="633"/>
      <c r="PBT104" s="633"/>
      <c r="PBU104" s="634"/>
      <c r="PBV104" s="635"/>
      <c r="PBW104" s="636"/>
      <c r="PBX104" s="632"/>
      <c r="PBY104" s="633"/>
      <c r="PBZ104" s="633"/>
      <c r="PCA104" s="634"/>
      <c r="PCB104" s="635"/>
      <c r="PCC104" s="636"/>
      <c r="PCD104" s="632"/>
      <c r="PCE104" s="633"/>
      <c r="PCF104" s="633"/>
      <c r="PCG104" s="634"/>
      <c r="PCH104" s="635"/>
      <c r="PCI104" s="636"/>
      <c r="PCJ104" s="632"/>
      <c r="PCK104" s="633"/>
      <c r="PCL104" s="633"/>
      <c r="PCM104" s="634"/>
      <c r="PCN104" s="635"/>
      <c r="PCO104" s="636"/>
      <c r="PCP104" s="632"/>
      <c r="PCQ104" s="633"/>
      <c r="PCR104" s="633"/>
      <c r="PCS104" s="634"/>
      <c r="PCT104" s="635"/>
      <c r="PCU104" s="636"/>
      <c r="PCV104" s="632"/>
      <c r="PCW104" s="633"/>
      <c r="PCX104" s="633"/>
      <c r="PCY104" s="634"/>
      <c r="PCZ104" s="635"/>
      <c r="PDA104" s="636"/>
      <c r="PDB104" s="632"/>
      <c r="PDC104" s="633"/>
      <c r="PDD104" s="633"/>
      <c r="PDE104" s="634"/>
      <c r="PDF104" s="635"/>
      <c r="PDG104" s="636"/>
      <c r="PDH104" s="632"/>
      <c r="PDI104" s="633"/>
      <c r="PDJ104" s="633"/>
      <c r="PDK104" s="634"/>
      <c r="PDL104" s="635"/>
      <c r="PDM104" s="636"/>
      <c r="PDN104" s="632"/>
      <c r="PDO104" s="633"/>
      <c r="PDP104" s="633"/>
      <c r="PDQ104" s="634"/>
      <c r="PDR104" s="635"/>
      <c r="PDS104" s="636"/>
      <c r="PDT104" s="632"/>
      <c r="PDU104" s="633"/>
      <c r="PDV104" s="633"/>
      <c r="PDW104" s="634"/>
      <c r="PDX104" s="635"/>
      <c r="PDY104" s="636"/>
      <c r="PDZ104" s="632"/>
      <c r="PEA104" s="633"/>
      <c r="PEB104" s="633"/>
      <c r="PEC104" s="634"/>
      <c r="PED104" s="635"/>
      <c r="PEE104" s="636"/>
      <c r="PEF104" s="632"/>
      <c r="PEG104" s="633"/>
      <c r="PEH104" s="633"/>
      <c r="PEI104" s="634"/>
      <c r="PEJ104" s="635"/>
      <c r="PEK104" s="636"/>
      <c r="PEL104" s="632"/>
      <c r="PEM104" s="633"/>
      <c r="PEN104" s="633"/>
      <c r="PEO104" s="634"/>
      <c r="PEP104" s="635"/>
      <c r="PEQ104" s="636"/>
      <c r="PER104" s="632"/>
      <c r="PES104" s="633"/>
      <c r="PET104" s="633"/>
      <c r="PEU104" s="634"/>
      <c r="PEV104" s="635"/>
      <c r="PEW104" s="636"/>
      <c r="PEX104" s="632"/>
      <c r="PEY104" s="633"/>
      <c r="PEZ104" s="633"/>
      <c r="PFA104" s="634"/>
      <c r="PFB104" s="635"/>
      <c r="PFC104" s="636"/>
      <c r="PFD104" s="632"/>
      <c r="PFE104" s="633"/>
      <c r="PFF104" s="633"/>
      <c r="PFG104" s="634"/>
      <c r="PFH104" s="635"/>
      <c r="PFI104" s="636"/>
      <c r="PFJ104" s="632"/>
      <c r="PFK104" s="633"/>
      <c r="PFL104" s="633"/>
      <c r="PFM104" s="634"/>
      <c r="PFN104" s="635"/>
      <c r="PFO104" s="636"/>
      <c r="PFP104" s="632"/>
      <c r="PFQ104" s="633"/>
      <c r="PFR104" s="633"/>
      <c r="PFS104" s="634"/>
      <c r="PFT104" s="635"/>
      <c r="PFU104" s="636"/>
      <c r="PFV104" s="632"/>
      <c r="PFW104" s="633"/>
      <c r="PFX104" s="633"/>
      <c r="PFY104" s="634"/>
      <c r="PFZ104" s="635"/>
      <c r="PGA104" s="636"/>
      <c r="PGB104" s="632"/>
      <c r="PGC104" s="633"/>
      <c r="PGD104" s="633"/>
      <c r="PGE104" s="634"/>
      <c r="PGF104" s="635"/>
      <c r="PGG104" s="636"/>
      <c r="PGH104" s="632"/>
      <c r="PGI104" s="633"/>
      <c r="PGJ104" s="633"/>
      <c r="PGK104" s="634"/>
      <c r="PGL104" s="635"/>
      <c r="PGM104" s="636"/>
      <c r="PGN104" s="632"/>
      <c r="PGO104" s="633"/>
      <c r="PGP104" s="633"/>
      <c r="PGQ104" s="634"/>
      <c r="PGR104" s="635"/>
      <c r="PGS104" s="636"/>
      <c r="PGT104" s="632"/>
      <c r="PGU104" s="633"/>
      <c r="PGV104" s="633"/>
      <c r="PGW104" s="634"/>
      <c r="PGX104" s="635"/>
      <c r="PGY104" s="636"/>
      <c r="PGZ104" s="632"/>
      <c r="PHA104" s="633"/>
      <c r="PHB104" s="633"/>
      <c r="PHC104" s="634"/>
      <c r="PHD104" s="635"/>
      <c r="PHE104" s="636"/>
      <c r="PHF104" s="632"/>
      <c r="PHG104" s="633"/>
      <c r="PHH104" s="633"/>
      <c r="PHI104" s="634"/>
      <c r="PHJ104" s="635"/>
      <c r="PHK104" s="636"/>
      <c r="PHL104" s="632"/>
      <c r="PHM104" s="633"/>
      <c r="PHN104" s="633"/>
      <c r="PHO104" s="634"/>
      <c r="PHP104" s="635"/>
      <c r="PHQ104" s="636"/>
      <c r="PHR104" s="632"/>
      <c r="PHS104" s="633"/>
      <c r="PHT104" s="633"/>
      <c r="PHU104" s="634"/>
      <c r="PHV104" s="635"/>
      <c r="PHW104" s="636"/>
      <c r="PHX104" s="632"/>
      <c r="PHY104" s="633"/>
      <c r="PHZ104" s="633"/>
      <c r="PIA104" s="634"/>
      <c r="PIB104" s="635"/>
      <c r="PIC104" s="636"/>
      <c r="PID104" s="632"/>
      <c r="PIE104" s="633"/>
      <c r="PIF104" s="633"/>
      <c r="PIG104" s="634"/>
      <c r="PIH104" s="635"/>
      <c r="PII104" s="636"/>
      <c r="PIJ104" s="632"/>
      <c r="PIK104" s="633"/>
      <c r="PIL104" s="633"/>
      <c r="PIM104" s="634"/>
      <c r="PIN104" s="635"/>
      <c r="PIO104" s="636"/>
      <c r="PIP104" s="632"/>
      <c r="PIQ104" s="633"/>
      <c r="PIR104" s="633"/>
      <c r="PIS104" s="634"/>
      <c r="PIT104" s="635"/>
      <c r="PIU104" s="636"/>
      <c r="PIV104" s="632"/>
      <c r="PIW104" s="633"/>
      <c r="PIX104" s="633"/>
      <c r="PIY104" s="634"/>
      <c r="PIZ104" s="635"/>
      <c r="PJA104" s="636"/>
      <c r="PJB104" s="632"/>
      <c r="PJC104" s="633"/>
      <c r="PJD104" s="633"/>
      <c r="PJE104" s="634"/>
      <c r="PJF104" s="635"/>
      <c r="PJG104" s="636"/>
      <c r="PJH104" s="632"/>
      <c r="PJI104" s="633"/>
      <c r="PJJ104" s="633"/>
      <c r="PJK104" s="634"/>
      <c r="PJL104" s="635"/>
      <c r="PJM104" s="636"/>
      <c r="PJN104" s="632"/>
      <c r="PJO104" s="633"/>
      <c r="PJP104" s="633"/>
      <c r="PJQ104" s="634"/>
      <c r="PJR104" s="635"/>
      <c r="PJS104" s="636"/>
      <c r="PJT104" s="632"/>
      <c r="PJU104" s="633"/>
      <c r="PJV104" s="633"/>
      <c r="PJW104" s="634"/>
      <c r="PJX104" s="635"/>
      <c r="PJY104" s="636"/>
      <c r="PJZ104" s="632"/>
      <c r="PKA104" s="633"/>
      <c r="PKB104" s="633"/>
      <c r="PKC104" s="634"/>
      <c r="PKD104" s="635"/>
      <c r="PKE104" s="636"/>
      <c r="PKF104" s="632"/>
      <c r="PKG104" s="633"/>
      <c r="PKH104" s="633"/>
      <c r="PKI104" s="634"/>
      <c r="PKJ104" s="635"/>
      <c r="PKK104" s="636"/>
      <c r="PKL104" s="632"/>
      <c r="PKM104" s="633"/>
      <c r="PKN104" s="633"/>
      <c r="PKO104" s="634"/>
      <c r="PKP104" s="635"/>
      <c r="PKQ104" s="636"/>
      <c r="PKR104" s="632"/>
      <c r="PKS104" s="633"/>
      <c r="PKT104" s="633"/>
      <c r="PKU104" s="634"/>
      <c r="PKV104" s="635"/>
      <c r="PKW104" s="636"/>
      <c r="PKX104" s="632"/>
      <c r="PKY104" s="633"/>
      <c r="PKZ104" s="633"/>
      <c r="PLA104" s="634"/>
      <c r="PLB104" s="635"/>
      <c r="PLC104" s="636"/>
      <c r="PLD104" s="632"/>
      <c r="PLE104" s="633"/>
      <c r="PLF104" s="633"/>
      <c r="PLG104" s="634"/>
      <c r="PLH104" s="635"/>
      <c r="PLI104" s="636"/>
      <c r="PLJ104" s="632"/>
      <c r="PLK104" s="633"/>
      <c r="PLL104" s="633"/>
      <c r="PLM104" s="634"/>
      <c r="PLN104" s="635"/>
      <c r="PLO104" s="636"/>
      <c r="PLP104" s="632"/>
      <c r="PLQ104" s="633"/>
      <c r="PLR104" s="633"/>
      <c r="PLS104" s="634"/>
      <c r="PLT104" s="635"/>
      <c r="PLU104" s="636"/>
      <c r="PLV104" s="632"/>
      <c r="PLW104" s="633"/>
      <c r="PLX104" s="633"/>
      <c r="PLY104" s="634"/>
      <c r="PLZ104" s="635"/>
      <c r="PMA104" s="636"/>
      <c r="PMB104" s="632"/>
      <c r="PMC104" s="633"/>
      <c r="PMD104" s="633"/>
      <c r="PME104" s="634"/>
      <c r="PMF104" s="635"/>
      <c r="PMG104" s="636"/>
      <c r="PMH104" s="632"/>
      <c r="PMI104" s="633"/>
      <c r="PMJ104" s="633"/>
      <c r="PMK104" s="634"/>
      <c r="PML104" s="635"/>
      <c r="PMM104" s="636"/>
      <c r="PMN104" s="632"/>
      <c r="PMO104" s="633"/>
      <c r="PMP104" s="633"/>
      <c r="PMQ104" s="634"/>
      <c r="PMR104" s="635"/>
      <c r="PMS104" s="636"/>
      <c r="PMT104" s="632"/>
      <c r="PMU104" s="633"/>
      <c r="PMV104" s="633"/>
      <c r="PMW104" s="634"/>
      <c r="PMX104" s="635"/>
      <c r="PMY104" s="636"/>
      <c r="PMZ104" s="632"/>
      <c r="PNA104" s="633"/>
      <c r="PNB104" s="633"/>
      <c r="PNC104" s="634"/>
      <c r="PND104" s="635"/>
      <c r="PNE104" s="636"/>
      <c r="PNF104" s="632"/>
      <c r="PNG104" s="633"/>
      <c r="PNH104" s="633"/>
      <c r="PNI104" s="634"/>
      <c r="PNJ104" s="635"/>
      <c r="PNK104" s="636"/>
      <c r="PNL104" s="632"/>
      <c r="PNM104" s="633"/>
      <c r="PNN104" s="633"/>
      <c r="PNO104" s="634"/>
      <c r="PNP104" s="635"/>
      <c r="PNQ104" s="636"/>
      <c r="PNR104" s="632"/>
      <c r="PNS104" s="633"/>
      <c r="PNT104" s="633"/>
      <c r="PNU104" s="634"/>
      <c r="PNV104" s="635"/>
      <c r="PNW104" s="636"/>
      <c r="PNX104" s="632"/>
      <c r="PNY104" s="633"/>
      <c r="PNZ104" s="633"/>
      <c r="POA104" s="634"/>
      <c r="POB104" s="635"/>
      <c r="POC104" s="636"/>
      <c r="POD104" s="632"/>
      <c r="POE104" s="633"/>
      <c r="POF104" s="633"/>
      <c r="POG104" s="634"/>
      <c r="POH104" s="635"/>
      <c r="POI104" s="636"/>
      <c r="POJ104" s="632"/>
      <c r="POK104" s="633"/>
      <c r="POL104" s="633"/>
      <c r="POM104" s="634"/>
      <c r="PON104" s="635"/>
      <c r="POO104" s="636"/>
      <c r="POP104" s="632"/>
      <c r="POQ104" s="633"/>
      <c r="POR104" s="633"/>
      <c r="POS104" s="634"/>
      <c r="POT104" s="635"/>
      <c r="POU104" s="636"/>
      <c r="POV104" s="632"/>
      <c r="POW104" s="633"/>
      <c r="POX104" s="633"/>
      <c r="POY104" s="634"/>
      <c r="POZ104" s="635"/>
      <c r="PPA104" s="636"/>
      <c r="PPB104" s="632"/>
      <c r="PPC104" s="633"/>
      <c r="PPD104" s="633"/>
      <c r="PPE104" s="634"/>
      <c r="PPF104" s="635"/>
      <c r="PPG104" s="636"/>
      <c r="PPH104" s="632"/>
      <c r="PPI104" s="633"/>
      <c r="PPJ104" s="633"/>
      <c r="PPK104" s="634"/>
      <c r="PPL104" s="635"/>
      <c r="PPM104" s="636"/>
      <c r="PPN104" s="632"/>
      <c r="PPO104" s="633"/>
      <c r="PPP104" s="633"/>
      <c r="PPQ104" s="634"/>
      <c r="PPR104" s="635"/>
      <c r="PPS104" s="636"/>
      <c r="PPT104" s="632"/>
      <c r="PPU104" s="633"/>
      <c r="PPV104" s="633"/>
      <c r="PPW104" s="634"/>
      <c r="PPX104" s="635"/>
      <c r="PPY104" s="636"/>
      <c r="PPZ104" s="632"/>
      <c r="PQA104" s="633"/>
      <c r="PQB104" s="633"/>
      <c r="PQC104" s="634"/>
      <c r="PQD104" s="635"/>
      <c r="PQE104" s="636"/>
      <c r="PQF104" s="632"/>
      <c r="PQG104" s="633"/>
      <c r="PQH104" s="633"/>
      <c r="PQI104" s="634"/>
      <c r="PQJ104" s="635"/>
      <c r="PQK104" s="636"/>
      <c r="PQL104" s="632"/>
      <c r="PQM104" s="633"/>
      <c r="PQN104" s="633"/>
      <c r="PQO104" s="634"/>
      <c r="PQP104" s="635"/>
      <c r="PQQ104" s="636"/>
      <c r="PQR104" s="632"/>
      <c r="PQS104" s="633"/>
      <c r="PQT104" s="633"/>
      <c r="PQU104" s="634"/>
      <c r="PQV104" s="635"/>
      <c r="PQW104" s="636"/>
      <c r="PQX104" s="632"/>
      <c r="PQY104" s="633"/>
      <c r="PQZ104" s="633"/>
      <c r="PRA104" s="634"/>
      <c r="PRB104" s="635"/>
      <c r="PRC104" s="636"/>
      <c r="PRD104" s="632"/>
      <c r="PRE104" s="633"/>
      <c r="PRF104" s="633"/>
      <c r="PRG104" s="634"/>
      <c r="PRH104" s="635"/>
      <c r="PRI104" s="636"/>
      <c r="PRJ104" s="632"/>
      <c r="PRK104" s="633"/>
      <c r="PRL104" s="633"/>
      <c r="PRM104" s="634"/>
      <c r="PRN104" s="635"/>
      <c r="PRO104" s="636"/>
      <c r="PRP104" s="632"/>
      <c r="PRQ104" s="633"/>
      <c r="PRR104" s="633"/>
      <c r="PRS104" s="634"/>
      <c r="PRT104" s="635"/>
      <c r="PRU104" s="636"/>
      <c r="PRV104" s="632"/>
      <c r="PRW104" s="633"/>
      <c r="PRX104" s="633"/>
      <c r="PRY104" s="634"/>
      <c r="PRZ104" s="635"/>
      <c r="PSA104" s="636"/>
      <c r="PSB104" s="632"/>
      <c r="PSC104" s="633"/>
      <c r="PSD104" s="633"/>
      <c r="PSE104" s="634"/>
      <c r="PSF104" s="635"/>
      <c r="PSG104" s="636"/>
      <c r="PSH104" s="632"/>
      <c r="PSI104" s="633"/>
      <c r="PSJ104" s="633"/>
      <c r="PSK104" s="634"/>
      <c r="PSL104" s="635"/>
      <c r="PSM104" s="636"/>
      <c r="PSN104" s="632"/>
      <c r="PSO104" s="633"/>
      <c r="PSP104" s="633"/>
      <c r="PSQ104" s="634"/>
      <c r="PSR104" s="635"/>
      <c r="PSS104" s="636"/>
      <c r="PST104" s="632"/>
      <c r="PSU104" s="633"/>
      <c r="PSV104" s="633"/>
      <c r="PSW104" s="634"/>
      <c r="PSX104" s="635"/>
      <c r="PSY104" s="636"/>
      <c r="PSZ104" s="632"/>
      <c r="PTA104" s="633"/>
      <c r="PTB104" s="633"/>
      <c r="PTC104" s="634"/>
      <c r="PTD104" s="635"/>
      <c r="PTE104" s="636"/>
      <c r="PTF104" s="632"/>
      <c r="PTG104" s="633"/>
      <c r="PTH104" s="633"/>
      <c r="PTI104" s="634"/>
      <c r="PTJ104" s="635"/>
      <c r="PTK104" s="636"/>
      <c r="PTL104" s="632"/>
      <c r="PTM104" s="633"/>
      <c r="PTN104" s="633"/>
      <c r="PTO104" s="634"/>
      <c r="PTP104" s="635"/>
      <c r="PTQ104" s="636"/>
      <c r="PTR104" s="632"/>
      <c r="PTS104" s="633"/>
      <c r="PTT104" s="633"/>
      <c r="PTU104" s="634"/>
      <c r="PTV104" s="635"/>
      <c r="PTW104" s="636"/>
      <c r="PTX104" s="632"/>
      <c r="PTY104" s="633"/>
      <c r="PTZ104" s="633"/>
      <c r="PUA104" s="634"/>
      <c r="PUB104" s="635"/>
      <c r="PUC104" s="636"/>
      <c r="PUD104" s="632"/>
      <c r="PUE104" s="633"/>
      <c r="PUF104" s="633"/>
      <c r="PUG104" s="634"/>
      <c r="PUH104" s="635"/>
      <c r="PUI104" s="636"/>
      <c r="PUJ104" s="632"/>
      <c r="PUK104" s="633"/>
      <c r="PUL104" s="633"/>
      <c r="PUM104" s="634"/>
      <c r="PUN104" s="635"/>
      <c r="PUO104" s="636"/>
      <c r="PUP104" s="632"/>
      <c r="PUQ104" s="633"/>
      <c r="PUR104" s="633"/>
      <c r="PUS104" s="634"/>
      <c r="PUT104" s="635"/>
      <c r="PUU104" s="636"/>
      <c r="PUV104" s="632"/>
      <c r="PUW104" s="633"/>
      <c r="PUX104" s="633"/>
      <c r="PUY104" s="634"/>
      <c r="PUZ104" s="635"/>
      <c r="PVA104" s="636"/>
      <c r="PVB104" s="632"/>
      <c r="PVC104" s="633"/>
      <c r="PVD104" s="633"/>
      <c r="PVE104" s="634"/>
      <c r="PVF104" s="635"/>
      <c r="PVG104" s="636"/>
      <c r="PVH104" s="632"/>
      <c r="PVI104" s="633"/>
      <c r="PVJ104" s="633"/>
      <c r="PVK104" s="634"/>
      <c r="PVL104" s="635"/>
      <c r="PVM104" s="636"/>
      <c r="PVN104" s="632"/>
      <c r="PVO104" s="633"/>
      <c r="PVP104" s="633"/>
      <c r="PVQ104" s="634"/>
      <c r="PVR104" s="635"/>
      <c r="PVS104" s="636"/>
      <c r="PVT104" s="632"/>
      <c r="PVU104" s="633"/>
      <c r="PVV104" s="633"/>
      <c r="PVW104" s="634"/>
      <c r="PVX104" s="635"/>
      <c r="PVY104" s="636"/>
      <c r="PVZ104" s="632"/>
      <c r="PWA104" s="633"/>
      <c r="PWB104" s="633"/>
      <c r="PWC104" s="634"/>
      <c r="PWD104" s="635"/>
      <c r="PWE104" s="636"/>
      <c r="PWF104" s="632"/>
      <c r="PWG104" s="633"/>
      <c r="PWH104" s="633"/>
      <c r="PWI104" s="634"/>
      <c r="PWJ104" s="635"/>
      <c r="PWK104" s="636"/>
      <c r="PWL104" s="632"/>
      <c r="PWM104" s="633"/>
      <c r="PWN104" s="633"/>
      <c r="PWO104" s="634"/>
      <c r="PWP104" s="635"/>
      <c r="PWQ104" s="636"/>
      <c r="PWR104" s="632"/>
      <c r="PWS104" s="633"/>
      <c r="PWT104" s="633"/>
      <c r="PWU104" s="634"/>
      <c r="PWV104" s="635"/>
      <c r="PWW104" s="636"/>
      <c r="PWX104" s="632"/>
      <c r="PWY104" s="633"/>
      <c r="PWZ104" s="633"/>
      <c r="PXA104" s="634"/>
      <c r="PXB104" s="635"/>
      <c r="PXC104" s="636"/>
      <c r="PXD104" s="632"/>
      <c r="PXE104" s="633"/>
      <c r="PXF104" s="633"/>
      <c r="PXG104" s="634"/>
      <c r="PXH104" s="635"/>
      <c r="PXI104" s="636"/>
      <c r="PXJ104" s="632"/>
      <c r="PXK104" s="633"/>
      <c r="PXL104" s="633"/>
      <c r="PXM104" s="634"/>
      <c r="PXN104" s="635"/>
      <c r="PXO104" s="636"/>
      <c r="PXP104" s="632"/>
      <c r="PXQ104" s="633"/>
      <c r="PXR104" s="633"/>
      <c r="PXS104" s="634"/>
      <c r="PXT104" s="635"/>
      <c r="PXU104" s="636"/>
      <c r="PXV104" s="632"/>
      <c r="PXW104" s="633"/>
      <c r="PXX104" s="633"/>
      <c r="PXY104" s="634"/>
      <c r="PXZ104" s="635"/>
      <c r="PYA104" s="636"/>
      <c r="PYB104" s="632"/>
      <c r="PYC104" s="633"/>
      <c r="PYD104" s="633"/>
      <c r="PYE104" s="634"/>
      <c r="PYF104" s="635"/>
      <c r="PYG104" s="636"/>
      <c r="PYH104" s="632"/>
      <c r="PYI104" s="633"/>
      <c r="PYJ104" s="633"/>
      <c r="PYK104" s="634"/>
      <c r="PYL104" s="635"/>
      <c r="PYM104" s="636"/>
      <c r="PYN104" s="632"/>
      <c r="PYO104" s="633"/>
      <c r="PYP104" s="633"/>
      <c r="PYQ104" s="634"/>
      <c r="PYR104" s="635"/>
      <c r="PYS104" s="636"/>
      <c r="PYT104" s="632"/>
      <c r="PYU104" s="633"/>
      <c r="PYV104" s="633"/>
      <c r="PYW104" s="634"/>
      <c r="PYX104" s="635"/>
      <c r="PYY104" s="636"/>
      <c r="PYZ104" s="632"/>
      <c r="PZA104" s="633"/>
      <c r="PZB104" s="633"/>
      <c r="PZC104" s="634"/>
      <c r="PZD104" s="635"/>
      <c r="PZE104" s="636"/>
      <c r="PZF104" s="632"/>
      <c r="PZG104" s="633"/>
      <c r="PZH104" s="633"/>
      <c r="PZI104" s="634"/>
      <c r="PZJ104" s="635"/>
      <c r="PZK104" s="636"/>
      <c r="PZL104" s="632"/>
      <c r="PZM104" s="633"/>
      <c r="PZN104" s="633"/>
      <c r="PZO104" s="634"/>
      <c r="PZP104" s="635"/>
      <c r="PZQ104" s="636"/>
      <c r="PZR104" s="632"/>
      <c r="PZS104" s="633"/>
      <c r="PZT104" s="633"/>
      <c r="PZU104" s="634"/>
      <c r="PZV104" s="635"/>
      <c r="PZW104" s="636"/>
      <c r="PZX104" s="632"/>
      <c r="PZY104" s="633"/>
      <c r="PZZ104" s="633"/>
      <c r="QAA104" s="634"/>
      <c r="QAB104" s="635"/>
      <c r="QAC104" s="636"/>
      <c r="QAD104" s="632"/>
      <c r="QAE104" s="633"/>
      <c r="QAF104" s="633"/>
      <c r="QAG104" s="634"/>
      <c r="QAH104" s="635"/>
      <c r="QAI104" s="636"/>
      <c r="QAJ104" s="632"/>
      <c r="QAK104" s="633"/>
      <c r="QAL104" s="633"/>
      <c r="QAM104" s="634"/>
      <c r="QAN104" s="635"/>
      <c r="QAO104" s="636"/>
      <c r="QAP104" s="632"/>
      <c r="QAQ104" s="633"/>
      <c r="QAR104" s="633"/>
      <c r="QAS104" s="634"/>
      <c r="QAT104" s="635"/>
      <c r="QAU104" s="636"/>
      <c r="QAV104" s="632"/>
      <c r="QAW104" s="633"/>
      <c r="QAX104" s="633"/>
      <c r="QAY104" s="634"/>
      <c r="QAZ104" s="635"/>
      <c r="QBA104" s="636"/>
      <c r="QBB104" s="632"/>
      <c r="QBC104" s="633"/>
      <c r="QBD104" s="633"/>
      <c r="QBE104" s="634"/>
      <c r="QBF104" s="635"/>
      <c r="QBG104" s="636"/>
      <c r="QBH104" s="632"/>
      <c r="QBI104" s="633"/>
      <c r="QBJ104" s="633"/>
      <c r="QBK104" s="634"/>
      <c r="QBL104" s="635"/>
      <c r="QBM104" s="636"/>
      <c r="QBN104" s="632"/>
      <c r="QBO104" s="633"/>
      <c r="QBP104" s="633"/>
      <c r="QBQ104" s="634"/>
      <c r="QBR104" s="635"/>
      <c r="QBS104" s="636"/>
      <c r="QBT104" s="632"/>
      <c r="QBU104" s="633"/>
      <c r="QBV104" s="633"/>
      <c r="QBW104" s="634"/>
      <c r="QBX104" s="635"/>
      <c r="QBY104" s="636"/>
      <c r="QBZ104" s="632"/>
      <c r="QCA104" s="633"/>
      <c r="QCB104" s="633"/>
      <c r="QCC104" s="634"/>
      <c r="QCD104" s="635"/>
      <c r="QCE104" s="636"/>
      <c r="QCF104" s="632"/>
      <c r="QCG104" s="633"/>
      <c r="QCH104" s="633"/>
      <c r="QCI104" s="634"/>
      <c r="QCJ104" s="635"/>
      <c r="QCK104" s="636"/>
      <c r="QCL104" s="632"/>
      <c r="QCM104" s="633"/>
      <c r="QCN104" s="633"/>
      <c r="QCO104" s="634"/>
      <c r="QCP104" s="635"/>
      <c r="QCQ104" s="636"/>
      <c r="QCR104" s="632"/>
      <c r="QCS104" s="633"/>
      <c r="QCT104" s="633"/>
      <c r="QCU104" s="634"/>
      <c r="QCV104" s="635"/>
      <c r="QCW104" s="636"/>
      <c r="QCX104" s="632"/>
      <c r="QCY104" s="633"/>
      <c r="QCZ104" s="633"/>
      <c r="QDA104" s="634"/>
      <c r="QDB104" s="635"/>
      <c r="QDC104" s="636"/>
      <c r="QDD104" s="632"/>
      <c r="QDE104" s="633"/>
      <c r="QDF104" s="633"/>
      <c r="QDG104" s="634"/>
      <c r="QDH104" s="635"/>
      <c r="QDI104" s="636"/>
      <c r="QDJ104" s="632"/>
      <c r="QDK104" s="633"/>
      <c r="QDL104" s="633"/>
      <c r="QDM104" s="634"/>
      <c r="QDN104" s="635"/>
      <c r="QDO104" s="636"/>
      <c r="QDP104" s="632"/>
      <c r="QDQ104" s="633"/>
      <c r="QDR104" s="633"/>
      <c r="QDS104" s="634"/>
      <c r="QDT104" s="635"/>
      <c r="QDU104" s="636"/>
      <c r="QDV104" s="632"/>
      <c r="QDW104" s="633"/>
      <c r="QDX104" s="633"/>
      <c r="QDY104" s="634"/>
      <c r="QDZ104" s="635"/>
      <c r="QEA104" s="636"/>
      <c r="QEB104" s="632"/>
      <c r="QEC104" s="633"/>
      <c r="QED104" s="633"/>
      <c r="QEE104" s="634"/>
      <c r="QEF104" s="635"/>
      <c r="QEG104" s="636"/>
      <c r="QEH104" s="632"/>
      <c r="QEI104" s="633"/>
      <c r="QEJ104" s="633"/>
      <c r="QEK104" s="634"/>
      <c r="QEL104" s="635"/>
      <c r="QEM104" s="636"/>
      <c r="QEN104" s="632"/>
      <c r="QEO104" s="633"/>
      <c r="QEP104" s="633"/>
      <c r="QEQ104" s="634"/>
      <c r="QER104" s="635"/>
      <c r="QES104" s="636"/>
      <c r="QET104" s="632"/>
      <c r="QEU104" s="633"/>
      <c r="QEV104" s="633"/>
      <c r="QEW104" s="634"/>
      <c r="QEX104" s="635"/>
      <c r="QEY104" s="636"/>
      <c r="QEZ104" s="632"/>
      <c r="QFA104" s="633"/>
      <c r="QFB104" s="633"/>
      <c r="QFC104" s="634"/>
      <c r="QFD104" s="635"/>
      <c r="QFE104" s="636"/>
      <c r="QFF104" s="632"/>
      <c r="QFG104" s="633"/>
      <c r="QFH104" s="633"/>
      <c r="QFI104" s="634"/>
      <c r="QFJ104" s="635"/>
      <c r="QFK104" s="636"/>
      <c r="QFL104" s="632"/>
      <c r="QFM104" s="633"/>
      <c r="QFN104" s="633"/>
      <c r="QFO104" s="634"/>
      <c r="QFP104" s="635"/>
      <c r="QFQ104" s="636"/>
      <c r="QFR104" s="632"/>
      <c r="QFS104" s="633"/>
      <c r="QFT104" s="633"/>
      <c r="QFU104" s="634"/>
      <c r="QFV104" s="635"/>
      <c r="QFW104" s="636"/>
      <c r="QFX104" s="632"/>
      <c r="QFY104" s="633"/>
      <c r="QFZ104" s="633"/>
      <c r="QGA104" s="634"/>
      <c r="QGB104" s="635"/>
      <c r="QGC104" s="636"/>
      <c r="QGD104" s="632"/>
      <c r="QGE104" s="633"/>
      <c r="QGF104" s="633"/>
      <c r="QGG104" s="634"/>
      <c r="QGH104" s="635"/>
      <c r="QGI104" s="636"/>
      <c r="QGJ104" s="632"/>
      <c r="QGK104" s="633"/>
      <c r="QGL104" s="633"/>
      <c r="QGM104" s="634"/>
      <c r="QGN104" s="635"/>
      <c r="QGO104" s="636"/>
      <c r="QGP104" s="632"/>
      <c r="QGQ104" s="633"/>
      <c r="QGR104" s="633"/>
      <c r="QGS104" s="634"/>
      <c r="QGT104" s="635"/>
      <c r="QGU104" s="636"/>
      <c r="QGV104" s="632"/>
      <c r="QGW104" s="633"/>
      <c r="QGX104" s="633"/>
      <c r="QGY104" s="634"/>
      <c r="QGZ104" s="635"/>
      <c r="QHA104" s="636"/>
      <c r="QHB104" s="632"/>
      <c r="QHC104" s="633"/>
      <c r="QHD104" s="633"/>
      <c r="QHE104" s="634"/>
      <c r="QHF104" s="635"/>
      <c r="QHG104" s="636"/>
      <c r="QHH104" s="632"/>
      <c r="QHI104" s="633"/>
      <c r="QHJ104" s="633"/>
      <c r="QHK104" s="634"/>
      <c r="QHL104" s="635"/>
      <c r="QHM104" s="636"/>
      <c r="QHN104" s="632"/>
      <c r="QHO104" s="633"/>
      <c r="QHP104" s="633"/>
      <c r="QHQ104" s="634"/>
      <c r="QHR104" s="635"/>
      <c r="QHS104" s="636"/>
      <c r="QHT104" s="632"/>
      <c r="QHU104" s="633"/>
      <c r="QHV104" s="633"/>
      <c r="QHW104" s="634"/>
      <c r="QHX104" s="635"/>
      <c r="QHY104" s="636"/>
      <c r="QHZ104" s="632"/>
      <c r="QIA104" s="633"/>
      <c r="QIB104" s="633"/>
      <c r="QIC104" s="634"/>
      <c r="QID104" s="635"/>
      <c r="QIE104" s="636"/>
      <c r="QIF104" s="632"/>
      <c r="QIG104" s="633"/>
      <c r="QIH104" s="633"/>
      <c r="QII104" s="634"/>
      <c r="QIJ104" s="635"/>
      <c r="QIK104" s="636"/>
      <c r="QIL104" s="632"/>
      <c r="QIM104" s="633"/>
      <c r="QIN104" s="633"/>
      <c r="QIO104" s="634"/>
      <c r="QIP104" s="635"/>
      <c r="QIQ104" s="636"/>
      <c r="QIR104" s="632"/>
      <c r="QIS104" s="633"/>
      <c r="QIT104" s="633"/>
      <c r="QIU104" s="634"/>
      <c r="QIV104" s="635"/>
      <c r="QIW104" s="636"/>
      <c r="QIX104" s="632"/>
      <c r="QIY104" s="633"/>
      <c r="QIZ104" s="633"/>
      <c r="QJA104" s="634"/>
      <c r="QJB104" s="635"/>
      <c r="QJC104" s="636"/>
      <c r="QJD104" s="632"/>
      <c r="QJE104" s="633"/>
      <c r="QJF104" s="633"/>
      <c r="QJG104" s="634"/>
      <c r="QJH104" s="635"/>
      <c r="QJI104" s="636"/>
      <c r="QJJ104" s="632"/>
      <c r="QJK104" s="633"/>
      <c r="QJL104" s="633"/>
      <c r="QJM104" s="634"/>
      <c r="QJN104" s="635"/>
      <c r="QJO104" s="636"/>
      <c r="QJP104" s="632"/>
      <c r="QJQ104" s="633"/>
      <c r="QJR104" s="633"/>
      <c r="QJS104" s="634"/>
      <c r="QJT104" s="635"/>
      <c r="QJU104" s="636"/>
      <c r="QJV104" s="632"/>
      <c r="QJW104" s="633"/>
      <c r="QJX104" s="633"/>
      <c r="QJY104" s="634"/>
      <c r="QJZ104" s="635"/>
      <c r="QKA104" s="636"/>
      <c r="QKB104" s="632"/>
      <c r="QKC104" s="633"/>
      <c r="QKD104" s="633"/>
      <c r="QKE104" s="634"/>
      <c r="QKF104" s="635"/>
      <c r="QKG104" s="636"/>
      <c r="QKH104" s="632"/>
      <c r="QKI104" s="633"/>
      <c r="QKJ104" s="633"/>
      <c r="QKK104" s="634"/>
      <c r="QKL104" s="635"/>
      <c r="QKM104" s="636"/>
      <c r="QKN104" s="632"/>
      <c r="QKO104" s="633"/>
      <c r="QKP104" s="633"/>
      <c r="QKQ104" s="634"/>
      <c r="QKR104" s="635"/>
      <c r="QKS104" s="636"/>
      <c r="QKT104" s="632"/>
      <c r="QKU104" s="633"/>
      <c r="QKV104" s="633"/>
      <c r="QKW104" s="634"/>
      <c r="QKX104" s="635"/>
      <c r="QKY104" s="636"/>
      <c r="QKZ104" s="632"/>
      <c r="QLA104" s="633"/>
      <c r="QLB104" s="633"/>
      <c r="QLC104" s="634"/>
      <c r="QLD104" s="635"/>
      <c r="QLE104" s="636"/>
      <c r="QLF104" s="632"/>
      <c r="QLG104" s="633"/>
      <c r="QLH104" s="633"/>
      <c r="QLI104" s="634"/>
      <c r="QLJ104" s="635"/>
      <c r="QLK104" s="636"/>
      <c r="QLL104" s="632"/>
      <c r="QLM104" s="633"/>
      <c r="QLN104" s="633"/>
      <c r="QLO104" s="634"/>
      <c r="QLP104" s="635"/>
      <c r="QLQ104" s="636"/>
      <c r="QLR104" s="632"/>
      <c r="QLS104" s="633"/>
      <c r="QLT104" s="633"/>
      <c r="QLU104" s="634"/>
      <c r="QLV104" s="635"/>
      <c r="QLW104" s="636"/>
      <c r="QLX104" s="632"/>
      <c r="QLY104" s="633"/>
      <c r="QLZ104" s="633"/>
      <c r="QMA104" s="634"/>
      <c r="QMB104" s="635"/>
      <c r="QMC104" s="636"/>
      <c r="QMD104" s="632"/>
      <c r="QME104" s="633"/>
      <c r="QMF104" s="633"/>
      <c r="QMG104" s="634"/>
      <c r="QMH104" s="635"/>
      <c r="QMI104" s="636"/>
      <c r="QMJ104" s="632"/>
      <c r="QMK104" s="633"/>
      <c r="QML104" s="633"/>
      <c r="QMM104" s="634"/>
      <c r="QMN104" s="635"/>
      <c r="QMO104" s="636"/>
      <c r="QMP104" s="632"/>
      <c r="QMQ104" s="633"/>
      <c r="QMR104" s="633"/>
      <c r="QMS104" s="634"/>
      <c r="QMT104" s="635"/>
      <c r="QMU104" s="636"/>
      <c r="QMV104" s="632"/>
      <c r="QMW104" s="633"/>
      <c r="QMX104" s="633"/>
      <c r="QMY104" s="634"/>
      <c r="QMZ104" s="635"/>
      <c r="QNA104" s="636"/>
      <c r="QNB104" s="632"/>
      <c r="QNC104" s="633"/>
      <c r="QND104" s="633"/>
      <c r="QNE104" s="634"/>
      <c r="QNF104" s="635"/>
      <c r="QNG104" s="636"/>
      <c r="QNH104" s="632"/>
      <c r="QNI104" s="633"/>
      <c r="QNJ104" s="633"/>
      <c r="QNK104" s="634"/>
      <c r="QNL104" s="635"/>
      <c r="QNM104" s="636"/>
      <c r="QNN104" s="632"/>
      <c r="QNO104" s="633"/>
      <c r="QNP104" s="633"/>
      <c r="QNQ104" s="634"/>
      <c r="QNR104" s="635"/>
      <c r="QNS104" s="636"/>
      <c r="QNT104" s="632"/>
      <c r="QNU104" s="633"/>
      <c r="QNV104" s="633"/>
      <c r="QNW104" s="634"/>
      <c r="QNX104" s="635"/>
      <c r="QNY104" s="636"/>
      <c r="QNZ104" s="632"/>
      <c r="QOA104" s="633"/>
      <c r="QOB104" s="633"/>
      <c r="QOC104" s="634"/>
      <c r="QOD104" s="635"/>
      <c r="QOE104" s="636"/>
      <c r="QOF104" s="632"/>
      <c r="QOG104" s="633"/>
      <c r="QOH104" s="633"/>
      <c r="QOI104" s="634"/>
      <c r="QOJ104" s="635"/>
      <c r="QOK104" s="636"/>
      <c r="QOL104" s="632"/>
      <c r="QOM104" s="633"/>
      <c r="QON104" s="633"/>
      <c r="QOO104" s="634"/>
      <c r="QOP104" s="635"/>
      <c r="QOQ104" s="636"/>
      <c r="QOR104" s="632"/>
      <c r="QOS104" s="633"/>
      <c r="QOT104" s="633"/>
      <c r="QOU104" s="634"/>
      <c r="QOV104" s="635"/>
      <c r="QOW104" s="636"/>
      <c r="QOX104" s="632"/>
      <c r="QOY104" s="633"/>
      <c r="QOZ104" s="633"/>
      <c r="QPA104" s="634"/>
      <c r="QPB104" s="635"/>
      <c r="QPC104" s="636"/>
      <c r="QPD104" s="632"/>
      <c r="QPE104" s="633"/>
      <c r="QPF104" s="633"/>
      <c r="QPG104" s="634"/>
      <c r="QPH104" s="635"/>
      <c r="QPI104" s="636"/>
      <c r="QPJ104" s="632"/>
      <c r="QPK104" s="633"/>
      <c r="QPL104" s="633"/>
      <c r="QPM104" s="634"/>
      <c r="QPN104" s="635"/>
      <c r="QPO104" s="636"/>
      <c r="QPP104" s="632"/>
      <c r="QPQ104" s="633"/>
      <c r="QPR104" s="633"/>
      <c r="QPS104" s="634"/>
      <c r="QPT104" s="635"/>
      <c r="QPU104" s="636"/>
      <c r="QPV104" s="632"/>
      <c r="QPW104" s="633"/>
      <c r="QPX104" s="633"/>
      <c r="QPY104" s="634"/>
      <c r="QPZ104" s="635"/>
      <c r="QQA104" s="636"/>
      <c r="QQB104" s="632"/>
      <c r="QQC104" s="633"/>
      <c r="QQD104" s="633"/>
      <c r="QQE104" s="634"/>
      <c r="QQF104" s="635"/>
      <c r="QQG104" s="636"/>
      <c r="QQH104" s="632"/>
      <c r="QQI104" s="633"/>
      <c r="QQJ104" s="633"/>
      <c r="QQK104" s="634"/>
      <c r="QQL104" s="635"/>
      <c r="QQM104" s="636"/>
      <c r="QQN104" s="632"/>
      <c r="QQO104" s="633"/>
      <c r="QQP104" s="633"/>
      <c r="QQQ104" s="634"/>
      <c r="QQR104" s="635"/>
      <c r="QQS104" s="636"/>
      <c r="QQT104" s="632"/>
      <c r="QQU104" s="633"/>
      <c r="QQV104" s="633"/>
      <c r="QQW104" s="634"/>
      <c r="QQX104" s="635"/>
      <c r="QQY104" s="636"/>
      <c r="QQZ104" s="632"/>
      <c r="QRA104" s="633"/>
      <c r="QRB104" s="633"/>
      <c r="QRC104" s="634"/>
      <c r="QRD104" s="635"/>
      <c r="QRE104" s="636"/>
      <c r="QRF104" s="632"/>
      <c r="QRG104" s="633"/>
      <c r="QRH104" s="633"/>
      <c r="QRI104" s="634"/>
      <c r="QRJ104" s="635"/>
      <c r="QRK104" s="636"/>
      <c r="QRL104" s="632"/>
      <c r="QRM104" s="633"/>
      <c r="QRN104" s="633"/>
      <c r="QRO104" s="634"/>
      <c r="QRP104" s="635"/>
      <c r="QRQ104" s="636"/>
      <c r="QRR104" s="632"/>
      <c r="QRS104" s="633"/>
      <c r="QRT104" s="633"/>
      <c r="QRU104" s="634"/>
      <c r="QRV104" s="635"/>
      <c r="QRW104" s="636"/>
      <c r="QRX104" s="632"/>
      <c r="QRY104" s="633"/>
      <c r="QRZ104" s="633"/>
      <c r="QSA104" s="634"/>
      <c r="QSB104" s="635"/>
      <c r="QSC104" s="636"/>
      <c r="QSD104" s="632"/>
      <c r="QSE104" s="633"/>
      <c r="QSF104" s="633"/>
      <c r="QSG104" s="634"/>
      <c r="QSH104" s="635"/>
      <c r="QSI104" s="636"/>
      <c r="QSJ104" s="632"/>
      <c r="QSK104" s="633"/>
      <c r="QSL104" s="633"/>
      <c r="QSM104" s="634"/>
      <c r="QSN104" s="635"/>
      <c r="QSO104" s="636"/>
      <c r="QSP104" s="632"/>
      <c r="QSQ104" s="633"/>
      <c r="QSR104" s="633"/>
      <c r="QSS104" s="634"/>
      <c r="QST104" s="635"/>
      <c r="QSU104" s="636"/>
      <c r="QSV104" s="632"/>
      <c r="QSW104" s="633"/>
      <c r="QSX104" s="633"/>
      <c r="QSY104" s="634"/>
      <c r="QSZ104" s="635"/>
      <c r="QTA104" s="636"/>
      <c r="QTB104" s="632"/>
      <c r="QTC104" s="633"/>
      <c r="QTD104" s="633"/>
      <c r="QTE104" s="634"/>
      <c r="QTF104" s="635"/>
      <c r="QTG104" s="636"/>
      <c r="QTH104" s="632"/>
      <c r="QTI104" s="633"/>
      <c r="QTJ104" s="633"/>
      <c r="QTK104" s="634"/>
      <c r="QTL104" s="635"/>
      <c r="QTM104" s="636"/>
      <c r="QTN104" s="632"/>
      <c r="QTO104" s="633"/>
      <c r="QTP104" s="633"/>
      <c r="QTQ104" s="634"/>
      <c r="QTR104" s="635"/>
      <c r="QTS104" s="636"/>
      <c r="QTT104" s="632"/>
      <c r="QTU104" s="633"/>
      <c r="QTV104" s="633"/>
      <c r="QTW104" s="634"/>
      <c r="QTX104" s="635"/>
      <c r="QTY104" s="636"/>
      <c r="QTZ104" s="632"/>
      <c r="QUA104" s="633"/>
      <c r="QUB104" s="633"/>
      <c r="QUC104" s="634"/>
      <c r="QUD104" s="635"/>
      <c r="QUE104" s="636"/>
      <c r="QUF104" s="632"/>
      <c r="QUG104" s="633"/>
      <c r="QUH104" s="633"/>
      <c r="QUI104" s="634"/>
      <c r="QUJ104" s="635"/>
      <c r="QUK104" s="636"/>
      <c r="QUL104" s="632"/>
      <c r="QUM104" s="633"/>
      <c r="QUN104" s="633"/>
      <c r="QUO104" s="634"/>
      <c r="QUP104" s="635"/>
      <c r="QUQ104" s="636"/>
      <c r="QUR104" s="632"/>
      <c r="QUS104" s="633"/>
      <c r="QUT104" s="633"/>
      <c r="QUU104" s="634"/>
      <c r="QUV104" s="635"/>
      <c r="QUW104" s="636"/>
      <c r="QUX104" s="632"/>
      <c r="QUY104" s="633"/>
      <c r="QUZ104" s="633"/>
      <c r="QVA104" s="634"/>
      <c r="QVB104" s="635"/>
      <c r="QVC104" s="636"/>
      <c r="QVD104" s="632"/>
      <c r="QVE104" s="633"/>
      <c r="QVF104" s="633"/>
      <c r="QVG104" s="634"/>
      <c r="QVH104" s="635"/>
      <c r="QVI104" s="636"/>
      <c r="QVJ104" s="632"/>
      <c r="QVK104" s="633"/>
      <c r="QVL104" s="633"/>
      <c r="QVM104" s="634"/>
      <c r="QVN104" s="635"/>
      <c r="QVO104" s="636"/>
      <c r="QVP104" s="632"/>
      <c r="QVQ104" s="633"/>
      <c r="QVR104" s="633"/>
      <c r="QVS104" s="634"/>
      <c r="QVT104" s="635"/>
      <c r="QVU104" s="636"/>
      <c r="QVV104" s="632"/>
      <c r="QVW104" s="633"/>
      <c r="QVX104" s="633"/>
      <c r="QVY104" s="634"/>
      <c r="QVZ104" s="635"/>
      <c r="QWA104" s="636"/>
      <c r="QWB104" s="632"/>
      <c r="QWC104" s="633"/>
      <c r="QWD104" s="633"/>
      <c r="QWE104" s="634"/>
      <c r="QWF104" s="635"/>
      <c r="QWG104" s="636"/>
      <c r="QWH104" s="632"/>
      <c r="QWI104" s="633"/>
      <c r="QWJ104" s="633"/>
      <c r="QWK104" s="634"/>
      <c r="QWL104" s="635"/>
      <c r="QWM104" s="636"/>
      <c r="QWN104" s="632"/>
      <c r="QWO104" s="633"/>
      <c r="QWP104" s="633"/>
      <c r="QWQ104" s="634"/>
      <c r="QWR104" s="635"/>
      <c r="QWS104" s="636"/>
      <c r="QWT104" s="632"/>
      <c r="QWU104" s="633"/>
      <c r="QWV104" s="633"/>
      <c r="QWW104" s="634"/>
      <c r="QWX104" s="635"/>
      <c r="QWY104" s="636"/>
      <c r="QWZ104" s="632"/>
      <c r="QXA104" s="633"/>
      <c r="QXB104" s="633"/>
      <c r="QXC104" s="634"/>
      <c r="QXD104" s="635"/>
      <c r="QXE104" s="636"/>
      <c r="QXF104" s="632"/>
      <c r="QXG104" s="633"/>
      <c r="QXH104" s="633"/>
      <c r="QXI104" s="634"/>
      <c r="QXJ104" s="635"/>
      <c r="QXK104" s="636"/>
      <c r="QXL104" s="632"/>
      <c r="QXM104" s="633"/>
      <c r="QXN104" s="633"/>
      <c r="QXO104" s="634"/>
      <c r="QXP104" s="635"/>
      <c r="QXQ104" s="636"/>
      <c r="QXR104" s="632"/>
      <c r="QXS104" s="633"/>
      <c r="QXT104" s="633"/>
      <c r="QXU104" s="634"/>
      <c r="QXV104" s="635"/>
      <c r="QXW104" s="636"/>
      <c r="QXX104" s="632"/>
      <c r="QXY104" s="633"/>
      <c r="QXZ104" s="633"/>
      <c r="QYA104" s="634"/>
      <c r="QYB104" s="635"/>
      <c r="QYC104" s="636"/>
      <c r="QYD104" s="632"/>
      <c r="QYE104" s="633"/>
      <c r="QYF104" s="633"/>
      <c r="QYG104" s="634"/>
      <c r="QYH104" s="635"/>
      <c r="QYI104" s="636"/>
      <c r="QYJ104" s="632"/>
      <c r="QYK104" s="633"/>
      <c r="QYL104" s="633"/>
      <c r="QYM104" s="634"/>
      <c r="QYN104" s="635"/>
      <c r="QYO104" s="636"/>
      <c r="QYP104" s="632"/>
      <c r="QYQ104" s="633"/>
      <c r="QYR104" s="633"/>
      <c r="QYS104" s="634"/>
      <c r="QYT104" s="635"/>
      <c r="QYU104" s="636"/>
      <c r="QYV104" s="632"/>
      <c r="QYW104" s="633"/>
      <c r="QYX104" s="633"/>
      <c r="QYY104" s="634"/>
      <c r="QYZ104" s="635"/>
      <c r="QZA104" s="636"/>
      <c r="QZB104" s="632"/>
      <c r="QZC104" s="633"/>
      <c r="QZD104" s="633"/>
      <c r="QZE104" s="634"/>
      <c r="QZF104" s="635"/>
      <c r="QZG104" s="636"/>
      <c r="QZH104" s="632"/>
      <c r="QZI104" s="633"/>
      <c r="QZJ104" s="633"/>
      <c r="QZK104" s="634"/>
      <c r="QZL104" s="635"/>
      <c r="QZM104" s="636"/>
      <c r="QZN104" s="632"/>
      <c r="QZO104" s="633"/>
      <c r="QZP104" s="633"/>
      <c r="QZQ104" s="634"/>
      <c r="QZR104" s="635"/>
      <c r="QZS104" s="636"/>
      <c r="QZT104" s="632"/>
      <c r="QZU104" s="633"/>
      <c r="QZV104" s="633"/>
      <c r="QZW104" s="634"/>
      <c r="QZX104" s="635"/>
      <c r="QZY104" s="636"/>
      <c r="QZZ104" s="632"/>
      <c r="RAA104" s="633"/>
      <c r="RAB104" s="633"/>
      <c r="RAC104" s="634"/>
      <c r="RAD104" s="635"/>
      <c r="RAE104" s="636"/>
      <c r="RAF104" s="632"/>
      <c r="RAG104" s="633"/>
      <c r="RAH104" s="633"/>
      <c r="RAI104" s="634"/>
      <c r="RAJ104" s="635"/>
      <c r="RAK104" s="636"/>
      <c r="RAL104" s="632"/>
      <c r="RAM104" s="633"/>
      <c r="RAN104" s="633"/>
      <c r="RAO104" s="634"/>
      <c r="RAP104" s="635"/>
      <c r="RAQ104" s="636"/>
      <c r="RAR104" s="632"/>
      <c r="RAS104" s="633"/>
      <c r="RAT104" s="633"/>
      <c r="RAU104" s="634"/>
      <c r="RAV104" s="635"/>
      <c r="RAW104" s="636"/>
      <c r="RAX104" s="632"/>
      <c r="RAY104" s="633"/>
      <c r="RAZ104" s="633"/>
      <c r="RBA104" s="634"/>
      <c r="RBB104" s="635"/>
      <c r="RBC104" s="636"/>
      <c r="RBD104" s="632"/>
      <c r="RBE104" s="633"/>
      <c r="RBF104" s="633"/>
      <c r="RBG104" s="634"/>
      <c r="RBH104" s="635"/>
      <c r="RBI104" s="636"/>
      <c r="RBJ104" s="632"/>
      <c r="RBK104" s="633"/>
      <c r="RBL104" s="633"/>
      <c r="RBM104" s="634"/>
      <c r="RBN104" s="635"/>
      <c r="RBO104" s="636"/>
      <c r="RBP104" s="632"/>
      <c r="RBQ104" s="633"/>
      <c r="RBR104" s="633"/>
      <c r="RBS104" s="634"/>
      <c r="RBT104" s="635"/>
      <c r="RBU104" s="636"/>
      <c r="RBV104" s="632"/>
      <c r="RBW104" s="633"/>
      <c r="RBX104" s="633"/>
      <c r="RBY104" s="634"/>
      <c r="RBZ104" s="635"/>
      <c r="RCA104" s="636"/>
      <c r="RCB104" s="632"/>
      <c r="RCC104" s="633"/>
      <c r="RCD104" s="633"/>
      <c r="RCE104" s="634"/>
      <c r="RCF104" s="635"/>
      <c r="RCG104" s="636"/>
      <c r="RCH104" s="632"/>
      <c r="RCI104" s="633"/>
      <c r="RCJ104" s="633"/>
      <c r="RCK104" s="634"/>
      <c r="RCL104" s="635"/>
      <c r="RCM104" s="636"/>
      <c r="RCN104" s="632"/>
      <c r="RCO104" s="633"/>
      <c r="RCP104" s="633"/>
      <c r="RCQ104" s="634"/>
      <c r="RCR104" s="635"/>
      <c r="RCS104" s="636"/>
      <c r="RCT104" s="632"/>
      <c r="RCU104" s="633"/>
      <c r="RCV104" s="633"/>
      <c r="RCW104" s="634"/>
      <c r="RCX104" s="635"/>
      <c r="RCY104" s="636"/>
      <c r="RCZ104" s="632"/>
      <c r="RDA104" s="633"/>
      <c r="RDB104" s="633"/>
      <c r="RDC104" s="634"/>
      <c r="RDD104" s="635"/>
      <c r="RDE104" s="636"/>
      <c r="RDF104" s="632"/>
      <c r="RDG104" s="633"/>
      <c r="RDH104" s="633"/>
      <c r="RDI104" s="634"/>
      <c r="RDJ104" s="635"/>
      <c r="RDK104" s="636"/>
      <c r="RDL104" s="632"/>
      <c r="RDM104" s="633"/>
      <c r="RDN104" s="633"/>
      <c r="RDO104" s="634"/>
      <c r="RDP104" s="635"/>
      <c r="RDQ104" s="636"/>
      <c r="RDR104" s="632"/>
      <c r="RDS104" s="633"/>
      <c r="RDT104" s="633"/>
      <c r="RDU104" s="634"/>
      <c r="RDV104" s="635"/>
      <c r="RDW104" s="636"/>
      <c r="RDX104" s="632"/>
      <c r="RDY104" s="633"/>
      <c r="RDZ104" s="633"/>
      <c r="REA104" s="634"/>
      <c r="REB104" s="635"/>
      <c r="REC104" s="636"/>
      <c r="RED104" s="632"/>
      <c r="REE104" s="633"/>
      <c r="REF104" s="633"/>
      <c r="REG104" s="634"/>
      <c r="REH104" s="635"/>
      <c r="REI104" s="636"/>
      <c r="REJ104" s="632"/>
      <c r="REK104" s="633"/>
      <c r="REL104" s="633"/>
      <c r="REM104" s="634"/>
      <c r="REN104" s="635"/>
      <c r="REO104" s="636"/>
      <c r="REP104" s="632"/>
      <c r="REQ104" s="633"/>
      <c r="RER104" s="633"/>
      <c r="RES104" s="634"/>
      <c r="RET104" s="635"/>
      <c r="REU104" s="636"/>
      <c r="REV104" s="632"/>
      <c r="REW104" s="633"/>
      <c r="REX104" s="633"/>
      <c r="REY104" s="634"/>
      <c r="REZ104" s="635"/>
      <c r="RFA104" s="636"/>
      <c r="RFB104" s="632"/>
      <c r="RFC104" s="633"/>
      <c r="RFD104" s="633"/>
      <c r="RFE104" s="634"/>
      <c r="RFF104" s="635"/>
      <c r="RFG104" s="636"/>
      <c r="RFH104" s="632"/>
      <c r="RFI104" s="633"/>
      <c r="RFJ104" s="633"/>
      <c r="RFK104" s="634"/>
      <c r="RFL104" s="635"/>
      <c r="RFM104" s="636"/>
      <c r="RFN104" s="632"/>
      <c r="RFO104" s="633"/>
      <c r="RFP104" s="633"/>
      <c r="RFQ104" s="634"/>
      <c r="RFR104" s="635"/>
      <c r="RFS104" s="636"/>
      <c r="RFT104" s="632"/>
      <c r="RFU104" s="633"/>
      <c r="RFV104" s="633"/>
      <c r="RFW104" s="634"/>
      <c r="RFX104" s="635"/>
      <c r="RFY104" s="636"/>
      <c r="RFZ104" s="632"/>
      <c r="RGA104" s="633"/>
      <c r="RGB104" s="633"/>
      <c r="RGC104" s="634"/>
      <c r="RGD104" s="635"/>
      <c r="RGE104" s="636"/>
      <c r="RGF104" s="632"/>
      <c r="RGG104" s="633"/>
      <c r="RGH104" s="633"/>
      <c r="RGI104" s="634"/>
      <c r="RGJ104" s="635"/>
      <c r="RGK104" s="636"/>
      <c r="RGL104" s="632"/>
      <c r="RGM104" s="633"/>
      <c r="RGN104" s="633"/>
      <c r="RGO104" s="634"/>
      <c r="RGP104" s="635"/>
      <c r="RGQ104" s="636"/>
      <c r="RGR104" s="632"/>
      <c r="RGS104" s="633"/>
      <c r="RGT104" s="633"/>
      <c r="RGU104" s="634"/>
      <c r="RGV104" s="635"/>
      <c r="RGW104" s="636"/>
      <c r="RGX104" s="632"/>
      <c r="RGY104" s="633"/>
      <c r="RGZ104" s="633"/>
      <c r="RHA104" s="634"/>
      <c r="RHB104" s="635"/>
      <c r="RHC104" s="636"/>
      <c r="RHD104" s="632"/>
      <c r="RHE104" s="633"/>
      <c r="RHF104" s="633"/>
      <c r="RHG104" s="634"/>
      <c r="RHH104" s="635"/>
      <c r="RHI104" s="636"/>
      <c r="RHJ104" s="632"/>
      <c r="RHK104" s="633"/>
      <c r="RHL104" s="633"/>
      <c r="RHM104" s="634"/>
      <c r="RHN104" s="635"/>
      <c r="RHO104" s="636"/>
      <c r="RHP104" s="632"/>
      <c r="RHQ104" s="633"/>
      <c r="RHR104" s="633"/>
      <c r="RHS104" s="634"/>
      <c r="RHT104" s="635"/>
      <c r="RHU104" s="636"/>
      <c r="RHV104" s="632"/>
      <c r="RHW104" s="633"/>
      <c r="RHX104" s="633"/>
      <c r="RHY104" s="634"/>
      <c r="RHZ104" s="635"/>
      <c r="RIA104" s="636"/>
      <c r="RIB104" s="632"/>
      <c r="RIC104" s="633"/>
      <c r="RID104" s="633"/>
      <c r="RIE104" s="634"/>
      <c r="RIF104" s="635"/>
      <c r="RIG104" s="636"/>
      <c r="RIH104" s="632"/>
      <c r="RII104" s="633"/>
      <c r="RIJ104" s="633"/>
      <c r="RIK104" s="634"/>
      <c r="RIL104" s="635"/>
      <c r="RIM104" s="636"/>
      <c r="RIN104" s="632"/>
      <c r="RIO104" s="633"/>
      <c r="RIP104" s="633"/>
      <c r="RIQ104" s="634"/>
      <c r="RIR104" s="635"/>
      <c r="RIS104" s="636"/>
      <c r="RIT104" s="632"/>
      <c r="RIU104" s="633"/>
      <c r="RIV104" s="633"/>
      <c r="RIW104" s="634"/>
      <c r="RIX104" s="635"/>
      <c r="RIY104" s="636"/>
      <c r="RIZ104" s="632"/>
      <c r="RJA104" s="633"/>
      <c r="RJB104" s="633"/>
      <c r="RJC104" s="634"/>
      <c r="RJD104" s="635"/>
      <c r="RJE104" s="636"/>
      <c r="RJF104" s="632"/>
      <c r="RJG104" s="633"/>
      <c r="RJH104" s="633"/>
      <c r="RJI104" s="634"/>
      <c r="RJJ104" s="635"/>
      <c r="RJK104" s="636"/>
      <c r="RJL104" s="632"/>
      <c r="RJM104" s="633"/>
      <c r="RJN104" s="633"/>
      <c r="RJO104" s="634"/>
      <c r="RJP104" s="635"/>
      <c r="RJQ104" s="636"/>
      <c r="RJR104" s="632"/>
      <c r="RJS104" s="633"/>
      <c r="RJT104" s="633"/>
      <c r="RJU104" s="634"/>
      <c r="RJV104" s="635"/>
      <c r="RJW104" s="636"/>
      <c r="RJX104" s="632"/>
      <c r="RJY104" s="633"/>
      <c r="RJZ104" s="633"/>
      <c r="RKA104" s="634"/>
      <c r="RKB104" s="635"/>
      <c r="RKC104" s="636"/>
      <c r="RKD104" s="632"/>
      <c r="RKE104" s="633"/>
      <c r="RKF104" s="633"/>
      <c r="RKG104" s="634"/>
      <c r="RKH104" s="635"/>
      <c r="RKI104" s="636"/>
      <c r="RKJ104" s="632"/>
      <c r="RKK104" s="633"/>
      <c r="RKL104" s="633"/>
      <c r="RKM104" s="634"/>
      <c r="RKN104" s="635"/>
      <c r="RKO104" s="636"/>
      <c r="RKP104" s="632"/>
      <c r="RKQ104" s="633"/>
      <c r="RKR104" s="633"/>
      <c r="RKS104" s="634"/>
      <c r="RKT104" s="635"/>
      <c r="RKU104" s="636"/>
      <c r="RKV104" s="632"/>
      <c r="RKW104" s="633"/>
      <c r="RKX104" s="633"/>
      <c r="RKY104" s="634"/>
      <c r="RKZ104" s="635"/>
      <c r="RLA104" s="636"/>
      <c r="RLB104" s="632"/>
      <c r="RLC104" s="633"/>
      <c r="RLD104" s="633"/>
      <c r="RLE104" s="634"/>
      <c r="RLF104" s="635"/>
      <c r="RLG104" s="636"/>
      <c r="RLH104" s="632"/>
      <c r="RLI104" s="633"/>
      <c r="RLJ104" s="633"/>
      <c r="RLK104" s="634"/>
      <c r="RLL104" s="635"/>
      <c r="RLM104" s="636"/>
      <c r="RLN104" s="632"/>
      <c r="RLO104" s="633"/>
      <c r="RLP104" s="633"/>
      <c r="RLQ104" s="634"/>
      <c r="RLR104" s="635"/>
      <c r="RLS104" s="636"/>
      <c r="RLT104" s="632"/>
      <c r="RLU104" s="633"/>
      <c r="RLV104" s="633"/>
      <c r="RLW104" s="634"/>
      <c r="RLX104" s="635"/>
      <c r="RLY104" s="636"/>
      <c r="RLZ104" s="632"/>
      <c r="RMA104" s="633"/>
      <c r="RMB104" s="633"/>
      <c r="RMC104" s="634"/>
      <c r="RMD104" s="635"/>
      <c r="RME104" s="636"/>
      <c r="RMF104" s="632"/>
      <c r="RMG104" s="633"/>
      <c r="RMH104" s="633"/>
      <c r="RMI104" s="634"/>
      <c r="RMJ104" s="635"/>
      <c r="RMK104" s="636"/>
      <c r="RML104" s="632"/>
      <c r="RMM104" s="633"/>
      <c r="RMN104" s="633"/>
      <c r="RMO104" s="634"/>
      <c r="RMP104" s="635"/>
      <c r="RMQ104" s="636"/>
      <c r="RMR104" s="632"/>
      <c r="RMS104" s="633"/>
      <c r="RMT104" s="633"/>
      <c r="RMU104" s="634"/>
      <c r="RMV104" s="635"/>
      <c r="RMW104" s="636"/>
      <c r="RMX104" s="632"/>
      <c r="RMY104" s="633"/>
      <c r="RMZ104" s="633"/>
      <c r="RNA104" s="634"/>
      <c r="RNB104" s="635"/>
      <c r="RNC104" s="636"/>
      <c r="RND104" s="632"/>
      <c r="RNE104" s="633"/>
      <c r="RNF104" s="633"/>
      <c r="RNG104" s="634"/>
      <c r="RNH104" s="635"/>
      <c r="RNI104" s="636"/>
      <c r="RNJ104" s="632"/>
      <c r="RNK104" s="633"/>
      <c r="RNL104" s="633"/>
      <c r="RNM104" s="634"/>
      <c r="RNN104" s="635"/>
      <c r="RNO104" s="636"/>
      <c r="RNP104" s="632"/>
      <c r="RNQ104" s="633"/>
      <c r="RNR104" s="633"/>
      <c r="RNS104" s="634"/>
      <c r="RNT104" s="635"/>
      <c r="RNU104" s="636"/>
      <c r="RNV104" s="632"/>
      <c r="RNW104" s="633"/>
      <c r="RNX104" s="633"/>
      <c r="RNY104" s="634"/>
      <c r="RNZ104" s="635"/>
      <c r="ROA104" s="636"/>
      <c r="ROB104" s="632"/>
      <c r="ROC104" s="633"/>
      <c r="ROD104" s="633"/>
      <c r="ROE104" s="634"/>
      <c r="ROF104" s="635"/>
      <c r="ROG104" s="636"/>
      <c r="ROH104" s="632"/>
      <c r="ROI104" s="633"/>
      <c r="ROJ104" s="633"/>
      <c r="ROK104" s="634"/>
      <c r="ROL104" s="635"/>
      <c r="ROM104" s="636"/>
      <c r="RON104" s="632"/>
      <c r="ROO104" s="633"/>
      <c r="ROP104" s="633"/>
      <c r="ROQ104" s="634"/>
      <c r="ROR104" s="635"/>
      <c r="ROS104" s="636"/>
      <c r="ROT104" s="632"/>
      <c r="ROU104" s="633"/>
      <c r="ROV104" s="633"/>
      <c r="ROW104" s="634"/>
      <c r="ROX104" s="635"/>
      <c r="ROY104" s="636"/>
      <c r="ROZ104" s="632"/>
      <c r="RPA104" s="633"/>
      <c r="RPB104" s="633"/>
      <c r="RPC104" s="634"/>
      <c r="RPD104" s="635"/>
      <c r="RPE104" s="636"/>
      <c r="RPF104" s="632"/>
      <c r="RPG104" s="633"/>
      <c r="RPH104" s="633"/>
      <c r="RPI104" s="634"/>
      <c r="RPJ104" s="635"/>
      <c r="RPK104" s="636"/>
      <c r="RPL104" s="632"/>
      <c r="RPM104" s="633"/>
      <c r="RPN104" s="633"/>
      <c r="RPO104" s="634"/>
      <c r="RPP104" s="635"/>
      <c r="RPQ104" s="636"/>
      <c r="RPR104" s="632"/>
      <c r="RPS104" s="633"/>
      <c r="RPT104" s="633"/>
      <c r="RPU104" s="634"/>
      <c r="RPV104" s="635"/>
      <c r="RPW104" s="636"/>
      <c r="RPX104" s="632"/>
      <c r="RPY104" s="633"/>
      <c r="RPZ104" s="633"/>
      <c r="RQA104" s="634"/>
      <c r="RQB104" s="635"/>
      <c r="RQC104" s="636"/>
      <c r="RQD104" s="632"/>
      <c r="RQE104" s="633"/>
      <c r="RQF104" s="633"/>
      <c r="RQG104" s="634"/>
      <c r="RQH104" s="635"/>
      <c r="RQI104" s="636"/>
      <c r="RQJ104" s="632"/>
      <c r="RQK104" s="633"/>
      <c r="RQL104" s="633"/>
      <c r="RQM104" s="634"/>
      <c r="RQN104" s="635"/>
      <c r="RQO104" s="636"/>
      <c r="RQP104" s="632"/>
      <c r="RQQ104" s="633"/>
      <c r="RQR104" s="633"/>
      <c r="RQS104" s="634"/>
      <c r="RQT104" s="635"/>
      <c r="RQU104" s="636"/>
      <c r="RQV104" s="632"/>
      <c r="RQW104" s="633"/>
      <c r="RQX104" s="633"/>
      <c r="RQY104" s="634"/>
      <c r="RQZ104" s="635"/>
      <c r="RRA104" s="636"/>
      <c r="RRB104" s="632"/>
      <c r="RRC104" s="633"/>
      <c r="RRD104" s="633"/>
      <c r="RRE104" s="634"/>
      <c r="RRF104" s="635"/>
      <c r="RRG104" s="636"/>
      <c r="RRH104" s="632"/>
      <c r="RRI104" s="633"/>
      <c r="RRJ104" s="633"/>
      <c r="RRK104" s="634"/>
      <c r="RRL104" s="635"/>
      <c r="RRM104" s="636"/>
      <c r="RRN104" s="632"/>
      <c r="RRO104" s="633"/>
      <c r="RRP104" s="633"/>
      <c r="RRQ104" s="634"/>
      <c r="RRR104" s="635"/>
      <c r="RRS104" s="636"/>
      <c r="RRT104" s="632"/>
      <c r="RRU104" s="633"/>
      <c r="RRV104" s="633"/>
      <c r="RRW104" s="634"/>
      <c r="RRX104" s="635"/>
      <c r="RRY104" s="636"/>
      <c r="RRZ104" s="632"/>
      <c r="RSA104" s="633"/>
      <c r="RSB104" s="633"/>
      <c r="RSC104" s="634"/>
      <c r="RSD104" s="635"/>
      <c r="RSE104" s="636"/>
      <c r="RSF104" s="632"/>
      <c r="RSG104" s="633"/>
      <c r="RSH104" s="633"/>
      <c r="RSI104" s="634"/>
      <c r="RSJ104" s="635"/>
      <c r="RSK104" s="636"/>
      <c r="RSL104" s="632"/>
      <c r="RSM104" s="633"/>
      <c r="RSN104" s="633"/>
      <c r="RSO104" s="634"/>
      <c r="RSP104" s="635"/>
      <c r="RSQ104" s="636"/>
      <c r="RSR104" s="632"/>
      <c r="RSS104" s="633"/>
      <c r="RST104" s="633"/>
      <c r="RSU104" s="634"/>
      <c r="RSV104" s="635"/>
      <c r="RSW104" s="636"/>
      <c r="RSX104" s="632"/>
      <c r="RSY104" s="633"/>
      <c r="RSZ104" s="633"/>
      <c r="RTA104" s="634"/>
      <c r="RTB104" s="635"/>
      <c r="RTC104" s="636"/>
      <c r="RTD104" s="632"/>
      <c r="RTE104" s="633"/>
      <c r="RTF104" s="633"/>
      <c r="RTG104" s="634"/>
      <c r="RTH104" s="635"/>
      <c r="RTI104" s="636"/>
      <c r="RTJ104" s="632"/>
      <c r="RTK104" s="633"/>
      <c r="RTL104" s="633"/>
      <c r="RTM104" s="634"/>
      <c r="RTN104" s="635"/>
      <c r="RTO104" s="636"/>
      <c r="RTP104" s="632"/>
      <c r="RTQ104" s="633"/>
      <c r="RTR104" s="633"/>
      <c r="RTS104" s="634"/>
      <c r="RTT104" s="635"/>
      <c r="RTU104" s="636"/>
      <c r="RTV104" s="632"/>
      <c r="RTW104" s="633"/>
      <c r="RTX104" s="633"/>
      <c r="RTY104" s="634"/>
      <c r="RTZ104" s="635"/>
      <c r="RUA104" s="636"/>
      <c r="RUB104" s="632"/>
      <c r="RUC104" s="633"/>
      <c r="RUD104" s="633"/>
      <c r="RUE104" s="634"/>
      <c r="RUF104" s="635"/>
      <c r="RUG104" s="636"/>
      <c r="RUH104" s="632"/>
      <c r="RUI104" s="633"/>
      <c r="RUJ104" s="633"/>
      <c r="RUK104" s="634"/>
      <c r="RUL104" s="635"/>
      <c r="RUM104" s="636"/>
      <c r="RUN104" s="632"/>
      <c r="RUO104" s="633"/>
      <c r="RUP104" s="633"/>
      <c r="RUQ104" s="634"/>
      <c r="RUR104" s="635"/>
      <c r="RUS104" s="636"/>
      <c r="RUT104" s="632"/>
      <c r="RUU104" s="633"/>
      <c r="RUV104" s="633"/>
      <c r="RUW104" s="634"/>
      <c r="RUX104" s="635"/>
      <c r="RUY104" s="636"/>
      <c r="RUZ104" s="632"/>
      <c r="RVA104" s="633"/>
      <c r="RVB104" s="633"/>
      <c r="RVC104" s="634"/>
      <c r="RVD104" s="635"/>
      <c r="RVE104" s="636"/>
      <c r="RVF104" s="632"/>
      <c r="RVG104" s="633"/>
      <c r="RVH104" s="633"/>
      <c r="RVI104" s="634"/>
      <c r="RVJ104" s="635"/>
      <c r="RVK104" s="636"/>
      <c r="RVL104" s="632"/>
      <c r="RVM104" s="633"/>
      <c r="RVN104" s="633"/>
      <c r="RVO104" s="634"/>
      <c r="RVP104" s="635"/>
      <c r="RVQ104" s="636"/>
      <c r="RVR104" s="632"/>
      <c r="RVS104" s="633"/>
      <c r="RVT104" s="633"/>
      <c r="RVU104" s="634"/>
      <c r="RVV104" s="635"/>
      <c r="RVW104" s="636"/>
      <c r="RVX104" s="632"/>
      <c r="RVY104" s="633"/>
      <c r="RVZ104" s="633"/>
      <c r="RWA104" s="634"/>
      <c r="RWB104" s="635"/>
      <c r="RWC104" s="636"/>
      <c r="RWD104" s="632"/>
      <c r="RWE104" s="633"/>
      <c r="RWF104" s="633"/>
      <c r="RWG104" s="634"/>
      <c r="RWH104" s="635"/>
      <c r="RWI104" s="636"/>
      <c r="RWJ104" s="632"/>
      <c r="RWK104" s="633"/>
      <c r="RWL104" s="633"/>
      <c r="RWM104" s="634"/>
      <c r="RWN104" s="635"/>
      <c r="RWO104" s="636"/>
      <c r="RWP104" s="632"/>
      <c r="RWQ104" s="633"/>
      <c r="RWR104" s="633"/>
      <c r="RWS104" s="634"/>
      <c r="RWT104" s="635"/>
      <c r="RWU104" s="636"/>
      <c r="RWV104" s="632"/>
      <c r="RWW104" s="633"/>
      <c r="RWX104" s="633"/>
      <c r="RWY104" s="634"/>
      <c r="RWZ104" s="635"/>
      <c r="RXA104" s="636"/>
      <c r="RXB104" s="632"/>
      <c r="RXC104" s="633"/>
      <c r="RXD104" s="633"/>
      <c r="RXE104" s="634"/>
      <c r="RXF104" s="635"/>
      <c r="RXG104" s="636"/>
      <c r="RXH104" s="632"/>
      <c r="RXI104" s="633"/>
      <c r="RXJ104" s="633"/>
      <c r="RXK104" s="634"/>
      <c r="RXL104" s="635"/>
      <c r="RXM104" s="636"/>
      <c r="RXN104" s="632"/>
      <c r="RXO104" s="633"/>
      <c r="RXP104" s="633"/>
      <c r="RXQ104" s="634"/>
      <c r="RXR104" s="635"/>
      <c r="RXS104" s="636"/>
      <c r="RXT104" s="632"/>
      <c r="RXU104" s="633"/>
      <c r="RXV104" s="633"/>
      <c r="RXW104" s="634"/>
      <c r="RXX104" s="635"/>
      <c r="RXY104" s="636"/>
      <c r="RXZ104" s="632"/>
      <c r="RYA104" s="633"/>
      <c r="RYB104" s="633"/>
      <c r="RYC104" s="634"/>
      <c r="RYD104" s="635"/>
      <c r="RYE104" s="636"/>
      <c r="RYF104" s="632"/>
      <c r="RYG104" s="633"/>
      <c r="RYH104" s="633"/>
      <c r="RYI104" s="634"/>
      <c r="RYJ104" s="635"/>
      <c r="RYK104" s="636"/>
      <c r="RYL104" s="632"/>
      <c r="RYM104" s="633"/>
      <c r="RYN104" s="633"/>
      <c r="RYO104" s="634"/>
      <c r="RYP104" s="635"/>
      <c r="RYQ104" s="636"/>
      <c r="RYR104" s="632"/>
      <c r="RYS104" s="633"/>
      <c r="RYT104" s="633"/>
      <c r="RYU104" s="634"/>
      <c r="RYV104" s="635"/>
      <c r="RYW104" s="636"/>
      <c r="RYX104" s="632"/>
      <c r="RYY104" s="633"/>
      <c r="RYZ104" s="633"/>
      <c r="RZA104" s="634"/>
      <c r="RZB104" s="635"/>
      <c r="RZC104" s="636"/>
      <c r="RZD104" s="632"/>
      <c r="RZE104" s="633"/>
      <c r="RZF104" s="633"/>
      <c r="RZG104" s="634"/>
      <c r="RZH104" s="635"/>
      <c r="RZI104" s="636"/>
      <c r="RZJ104" s="632"/>
      <c r="RZK104" s="633"/>
      <c r="RZL104" s="633"/>
      <c r="RZM104" s="634"/>
      <c r="RZN104" s="635"/>
      <c r="RZO104" s="636"/>
      <c r="RZP104" s="632"/>
      <c r="RZQ104" s="633"/>
      <c r="RZR104" s="633"/>
      <c r="RZS104" s="634"/>
      <c r="RZT104" s="635"/>
      <c r="RZU104" s="636"/>
      <c r="RZV104" s="632"/>
      <c r="RZW104" s="633"/>
      <c r="RZX104" s="633"/>
      <c r="RZY104" s="634"/>
      <c r="RZZ104" s="635"/>
      <c r="SAA104" s="636"/>
      <c r="SAB104" s="632"/>
      <c r="SAC104" s="633"/>
      <c r="SAD104" s="633"/>
      <c r="SAE104" s="634"/>
      <c r="SAF104" s="635"/>
      <c r="SAG104" s="636"/>
      <c r="SAH104" s="632"/>
      <c r="SAI104" s="633"/>
      <c r="SAJ104" s="633"/>
      <c r="SAK104" s="634"/>
      <c r="SAL104" s="635"/>
      <c r="SAM104" s="636"/>
      <c r="SAN104" s="632"/>
      <c r="SAO104" s="633"/>
      <c r="SAP104" s="633"/>
      <c r="SAQ104" s="634"/>
      <c r="SAR104" s="635"/>
      <c r="SAS104" s="636"/>
      <c r="SAT104" s="632"/>
      <c r="SAU104" s="633"/>
      <c r="SAV104" s="633"/>
      <c r="SAW104" s="634"/>
      <c r="SAX104" s="635"/>
      <c r="SAY104" s="636"/>
      <c r="SAZ104" s="632"/>
      <c r="SBA104" s="633"/>
      <c r="SBB104" s="633"/>
      <c r="SBC104" s="634"/>
      <c r="SBD104" s="635"/>
      <c r="SBE104" s="636"/>
      <c r="SBF104" s="632"/>
      <c r="SBG104" s="633"/>
      <c r="SBH104" s="633"/>
      <c r="SBI104" s="634"/>
      <c r="SBJ104" s="635"/>
      <c r="SBK104" s="636"/>
      <c r="SBL104" s="632"/>
      <c r="SBM104" s="633"/>
      <c r="SBN104" s="633"/>
      <c r="SBO104" s="634"/>
      <c r="SBP104" s="635"/>
      <c r="SBQ104" s="636"/>
      <c r="SBR104" s="632"/>
      <c r="SBS104" s="633"/>
      <c r="SBT104" s="633"/>
      <c r="SBU104" s="634"/>
      <c r="SBV104" s="635"/>
      <c r="SBW104" s="636"/>
      <c r="SBX104" s="632"/>
      <c r="SBY104" s="633"/>
      <c r="SBZ104" s="633"/>
      <c r="SCA104" s="634"/>
      <c r="SCB104" s="635"/>
      <c r="SCC104" s="636"/>
      <c r="SCD104" s="632"/>
      <c r="SCE104" s="633"/>
      <c r="SCF104" s="633"/>
      <c r="SCG104" s="634"/>
      <c r="SCH104" s="635"/>
      <c r="SCI104" s="636"/>
      <c r="SCJ104" s="632"/>
      <c r="SCK104" s="633"/>
      <c r="SCL104" s="633"/>
      <c r="SCM104" s="634"/>
      <c r="SCN104" s="635"/>
      <c r="SCO104" s="636"/>
      <c r="SCP104" s="632"/>
      <c r="SCQ104" s="633"/>
      <c r="SCR104" s="633"/>
      <c r="SCS104" s="634"/>
      <c r="SCT104" s="635"/>
      <c r="SCU104" s="636"/>
      <c r="SCV104" s="632"/>
      <c r="SCW104" s="633"/>
      <c r="SCX104" s="633"/>
      <c r="SCY104" s="634"/>
      <c r="SCZ104" s="635"/>
      <c r="SDA104" s="636"/>
      <c r="SDB104" s="632"/>
      <c r="SDC104" s="633"/>
      <c r="SDD104" s="633"/>
      <c r="SDE104" s="634"/>
      <c r="SDF104" s="635"/>
      <c r="SDG104" s="636"/>
      <c r="SDH104" s="632"/>
      <c r="SDI104" s="633"/>
      <c r="SDJ104" s="633"/>
      <c r="SDK104" s="634"/>
      <c r="SDL104" s="635"/>
      <c r="SDM104" s="636"/>
      <c r="SDN104" s="632"/>
      <c r="SDO104" s="633"/>
      <c r="SDP104" s="633"/>
      <c r="SDQ104" s="634"/>
      <c r="SDR104" s="635"/>
      <c r="SDS104" s="636"/>
      <c r="SDT104" s="632"/>
      <c r="SDU104" s="633"/>
      <c r="SDV104" s="633"/>
      <c r="SDW104" s="634"/>
      <c r="SDX104" s="635"/>
      <c r="SDY104" s="636"/>
      <c r="SDZ104" s="632"/>
      <c r="SEA104" s="633"/>
      <c r="SEB104" s="633"/>
      <c r="SEC104" s="634"/>
      <c r="SED104" s="635"/>
      <c r="SEE104" s="636"/>
      <c r="SEF104" s="632"/>
      <c r="SEG104" s="633"/>
      <c r="SEH104" s="633"/>
      <c r="SEI104" s="634"/>
      <c r="SEJ104" s="635"/>
      <c r="SEK104" s="636"/>
      <c r="SEL104" s="632"/>
      <c r="SEM104" s="633"/>
      <c r="SEN104" s="633"/>
      <c r="SEO104" s="634"/>
      <c r="SEP104" s="635"/>
      <c r="SEQ104" s="636"/>
      <c r="SER104" s="632"/>
      <c r="SES104" s="633"/>
      <c r="SET104" s="633"/>
      <c r="SEU104" s="634"/>
      <c r="SEV104" s="635"/>
      <c r="SEW104" s="636"/>
      <c r="SEX104" s="632"/>
      <c r="SEY104" s="633"/>
      <c r="SEZ104" s="633"/>
      <c r="SFA104" s="634"/>
      <c r="SFB104" s="635"/>
      <c r="SFC104" s="636"/>
      <c r="SFD104" s="632"/>
      <c r="SFE104" s="633"/>
      <c r="SFF104" s="633"/>
      <c r="SFG104" s="634"/>
      <c r="SFH104" s="635"/>
      <c r="SFI104" s="636"/>
      <c r="SFJ104" s="632"/>
      <c r="SFK104" s="633"/>
      <c r="SFL104" s="633"/>
      <c r="SFM104" s="634"/>
      <c r="SFN104" s="635"/>
      <c r="SFO104" s="636"/>
      <c r="SFP104" s="632"/>
      <c r="SFQ104" s="633"/>
      <c r="SFR104" s="633"/>
      <c r="SFS104" s="634"/>
      <c r="SFT104" s="635"/>
      <c r="SFU104" s="636"/>
      <c r="SFV104" s="632"/>
      <c r="SFW104" s="633"/>
      <c r="SFX104" s="633"/>
      <c r="SFY104" s="634"/>
      <c r="SFZ104" s="635"/>
      <c r="SGA104" s="636"/>
      <c r="SGB104" s="632"/>
      <c r="SGC104" s="633"/>
      <c r="SGD104" s="633"/>
      <c r="SGE104" s="634"/>
      <c r="SGF104" s="635"/>
      <c r="SGG104" s="636"/>
      <c r="SGH104" s="632"/>
      <c r="SGI104" s="633"/>
      <c r="SGJ104" s="633"/>
      <c r="SGK104" s="634"/>
      <c r="SGL104" s="635"/>
      <c r="SGM104" s="636"/>
      <c r="SGN104" s="632"/>
      <c r="SGO104" s="633"/>
      <c r="SGP104" s="633"/>
      <c r="SGQ104" s="634"/>
      <c r="SGR104" s="635"/>
      <c r="SGS104" s="636"/>
      <c r="SGT104" s="632"/>
      <c r="SGU104" s="633"/>
      <c r="SGV104" s="633"/>
      <c r="SGW104" s="634"/>
      <c r="SGX104" s="635"/>
      <c r="SGY104" s="636"/>
      <c r="SGZ104" s="632"/>
      <c r="SHA104" s="633"/>
      <c r="SHB104" s="633"/>
      <c r="SHC104" s="634"/>
      <c r="SHD104" s="635"/>
      <c r="SHE104" s="636"/>
      <c r="SHF104" s="632"/>
      <c r="SHG104" s="633"/>
      <c r="SHH104" s="633"/>
      <c r="SHI104" s="634"/>
      <c r="SHJ104" s="635"/>
      <c r="SHK104" s="636"/>
      <c r="SHL104" s="632"/>
      <c r="SHM104" s="633"/>
      <c r="SHN104" s="633"/>
      <c r="SHO104" s="634"/>
      <c r="SHP104" s="635"/>
      <c r="SHQ104" s="636"/>
      <c r="SHR104" s="632"/>
      <c r="SHS104" s="633"/>
      <c r="SHT104" s="633"/>
      <c r="SHU104" s="634"/>
      <c r="SHV104" s="635"/>
      <c r="SHW104" s="636"/>
      <c r="SHX104" s="632"/>
      <c r="SHY104" s="633"/>
      <c r="SHZ104" s="633"/>
      <c r="SIA104" s="634"/>
      <c r="SIB104" s="635"/>
      <c r="SIC104" s="636"/>
      <c r="SID104" s="632"/>
      <c r="SIE104" s="633"/>
      <c r="SIF104" s="633"/>
      <c r="SIG104" s="634"/>
      <c r="SIH104" s="635"/>
      <c r="SII104" s="636"/>
      <c r="SIJ104" s="632"/>
      <c r="SIK104" s="633"/>
      <c r="SIL104" s="633"/>
      <c r="SIM104" s="634"/>
      <c r="SIN104" s="635"/>
      <c r="SIO104" s="636"/>
      <c r="SIP104" s="632"/>
      <c r="SIQ104" s="633"/>
      <c r="SIR104" s="633"/>
      <c r="SIS104" s="634"/>
      <c r="SIT104" s="635"/>
      <c r="SIU104" s="636"/>
      <c r="SIV104" s="632"/>
      <c r="SIW104" s="633"/>
      <c r="SIX104" s="633"/>
      <c r="SIY104" s="634"/>
      <c r="SIZ104" s="635"/>
      <c r="SJA104" s="636"/>
      <c r="SJB104" s="632"/>
      <c r="SJC104" s="633"/>
      <c r="SJD104" s="633"/>
      <c r="SJE104" s="634"/>
      <c r="SJF104" s="635"/>
      <c r="SJG104" s="636"/>
      <c r="SJH104" s="632"/>
      <c r="SJI104" s="633"/>
      <c r="SJJ104" s="633"/>
      <c r="SJK104" s="634"/>
      <c r="SJL104" s="635"/>
      <c r="SJM104" s="636"/>
      <c r="SJN104" s="632"/>
      <c r="SJO104" s="633"/>
      <c r="SJP104" s="633"/>
      <c r="SJQ104" s="634"/>
      <c r="SJR104" s="635"/>
      <c r="SJS104" s="636"/>
      <c r="SJT104" s="632"/>
      <c r="SJU104" s="633"/>
      <c r="SJV104" s="633"/>
      <c r="SJW104" s="634"/>
      <c r="SJX104" s="635"/>
      <c r="SJY104" s="636"/>
      <c r="SJZ104" s="632"/>
      <c r="SKA104" s="633"/>
      <c r="SKB104" s="633"/>
      <c r="SKC104" s="634"/>
      <c r="SKD104" s="635"/>
      <c r="SKE104" s="636"/>
      <c r="SKF104" s="632"/>
      <c r="SKG104" s="633"/>
      <c r="SKH104" s="633"/>
      <c r="SKI104" s="634"/>
      <c r="SKJ104" s="635"/>
      <c r="SKK104" s="636"/>
      <c r="SKL104" s="632"/>
      <c r="SKM104" s="633"/>
      <c r="SKN104" s="633"/>
      <c r="SKO104" s="634"/>
      <c r="SKP104" s="635"/>
      <c r="SKQ104" s="636"/>
      <c r="SKR104" s="632"/>
      <c r="SKS104" s="633"/>
      <c r="SKT104" s="633"/>
      <c r="SKU104" s="634"/>
      <c r="SKV104" s="635"/>
      <c r="SKW104" s="636"/>
      <c r="SKX104" s="632"/>
      <c r="SKY104" s="633"/>
      <c r="SKZ104" s="633"/>
      <c r="SLA104" s="634"/>
      <c r="SLB104" s="635"/>
      <c r="SLC104" s="636"/>
      <c r="SLD104" s="632"/>
      <c r="SLE104" s="633"/>
      <c r="SLF104" s="633"/>
      <c r="SLG104" s="634"/>
      <c r="SLH104" s="635"/>
      <c r="SLI104" s="636"/>
      <c r="SLJ104" s="632"/>
      <c r="SLK104" s="633"/>
      <c r="SLL104" s="633"/>
      <c r="SLM104" s="634"/>
      <c r="SLN104" s="635"/>
      <c r="SLO104" s="636"/>
      <c r="SLP104" s="632"/>
      <c r="SLQ104" s="633"/>
      <c r="SLR104" s="633"/>
      <c r="SLS104" s="634"/>
      <c r="SLT104" s="635"/>
      <c r="SLU104" s="636"/>
      <c r="SLV104" s="632"/>
      <c r="SLW104" s="633"/>
      <c r="SLX104" s="633"/>
      <c r="SLY104" s="634"/>
      <c r="SLZ104" s="635"/>
      <c r="SMA104" s="636"/>
      <c r="SMB104" s="632"/>
      <c r="SMC104" s="633"/>
      <c r="SMD104" s="633"/>
      <c r="SME104" s="634"/>
      <c r="SMF104" s="635"/>
      <c r="SMG104" s="636"/>
      <c r="SMH104" s="632"/>
      <c r="SMI104" s="633"/>
      <c r="SMJ104" s="633"/>
      <c r="SMK104" s="634"/>
      <c r="SML104" s="635"/>
      <c r="SMM104" s="636"/>
      <c r="SMN104" s="632"/>
      <c r="SMO104" s="633"/>
      <c r="SMP104" s="633"/>
      <c r="SMQ104" s="634"/>
      <c r="SMR104" s="635"/>
      <c r="SMS104" s="636"/>
      <c r="SMT104" s="632"/>
      <c r="SMU104" s="633"/>
      <c r="SMV104" s="633"/>
      <c r="SMW104" s="634"/>
      <c r="SMX104" s="635"/>
      <c r="SMY104" s="636"/>
      <c r="SMZ104" s="632"/>
      <c r="SNA104" s="633"/>
      <c r="SNB104" s="633"/>
      <c r="SNC104" s="634"/>
      <c r="SND104" s="635"/>
      <c r="SNE104" s="636"/>
      <c r="SNF104" s="632"/>
      <c r="SNG104" s="633"/>
      <c r="SNH104" s="633"/>
      <c r="SNI104" s="634"/>
      <c r="SNJ104" s="635"/>
      <c r="SNK104" s="636"/>
      <c r="SNL104" s="632"/>
      <c r="SNM104" s="633"/>
      <c r="SNN104" s="633"/>
      <c r="SNO104" s="634"/>
      <c r="SNP104" s="635"/>
      <c r="SNQ104" s="636"/>
      <c r="SNR104" s="632"/>
      <c r="SNS104" s="633"/>
      <c r="SNT104" s="633"/>
      <c r="SNU104" s="634"/>
      <c r="SNV104" s="635"/>
      <c r="SNW104" s="636"/>
      <c r="SNX104" s="632"/>
      <c r="SNY104" s="633"/>
      <c r="SNZ104" s="633"/>
      <c r="SOA104" s="634"/>
      <c r="SOB104" s="635"/>
      <c r="SOC104" s="636"/>
      <c r="SOD104" s="632"/>
      <c r="SOE104" s="633"/>
      <c r="SOF104" s="633"/>
      <c r="SOG104" s="634"/>
      <c r="SOH104" s="635"/>
      <c r="SOI104" s="636"/>
      <c r="SOJ104" s="632"/>
      <c r="SOK104" s="633"/>
      <c r="SOL104" s="633"/>
      <c r="SOM104" s="634"/>
      <c r="SON104" s="635"/>
      <c r="SOO104" s="636"/>
      <c r="SOP104" s="632"/>
      <c r="SOQ104" s="633"/>
      <c r="SOR104" s="633"/>
      <c r="SOS104" s="634"/>
      <c r="SOT104" s="635"/>
      <c r="SOU104" s="636"/>
      <c r="SOV104" s="632"/>
      <c r="SOW104" s="633"/>
      <c r="SOX104" s="633"/>
      <c r="SOY104" s="634"/>
      <c r="SOZ104" s="635"/>
      <c r="SPA104" s="636"/>
      <c r="SPB104" s="632"/>
      <c r="SPC104" s="633"/>
      <c r="SPD104" s="633"/>
      <c r="SPE104" s="634"/>
      <c r="SPF104" s="635"/>
      <c r="SPG104" s="636"/>
      <c r="SPH104" s="632"/>
      <c r="SPI104" s="633"/>
      <c r="SPJ104" s="633"/>
      <c r="SPK104" s="634"/>
      <c r="SPL104" s="635"/>
      <c r="SPM104" s="636"/>
      <c r="SPN104" s="632"/>
      <c r="SPO104" s="633"/>
      <c r="SPP104" s="633"/>
      <c r="SPQ104" s="634"/>
      <c r="SPR104" s="635"/>
      <c r="SPS104" s="636"/>
      <c r="SPT104" s="632"/>
      <c r="SPU104" s="633"/>
      <c r="SPV104" s="633"/>
      <c r="SPW104" s="634"/>
      <c r="SPX104" s="635"/>
      <c r="SPY104" s="636"/>
      <c r="SPZ104" s="632"/>
      <c r="SQA104" s="633"/>
      <c r="SQB104" s="633"/>
      <c r="SQC104" s="634"/>
      <c r="SQD104" s="635"/>
      <c r="SQE104" s="636"/>
      <c r="SQF104" s="632"/>
      <c r="SQG104" s="633"/>
      <c r="SQH104" s="633"/>
      <c r="SQI104" s="634"/>
      <c r="SQJ104" s="635"/>
      <c r="SQK104" s="636"/>
      <c r="SQL104" s="632"/>
      <c r="SQM104" s="633"/>
      <c r="SQN104" s="633"/>
      <c r="SQO104" s="634"/>
      <c r="SQP104" s="635"/>
      <c r="SQQ104" s="636"/>
      <c r="SQR104" s="632"/>
      <c r="SQS104" s="633"/>
      <c r="SQT104" s="633"/>
      <c r="SQU104" s="634"/>
      <c r="SQV104" s="635"/>
      <c r="SQW104" s="636"/>
      <c r="SQX104" s="632"/>
      <c r="SQY104" s="633"/>
      <c r="SQZ104" s="633"/>
      <c r="SRA104" s="634"/>
      <c r="SRB104" s="635"/>
      <c r="SRC104" s="636"/>
      <c r="SRD104" s="632"/>
      <c r="SRE104" s="633"/>
      <c r="SRF104" s="633"/>
      <c r="SRG104" s="634"/>
      <c r="SRH104" s="635"/>
      <c r="SRI104" s="636"/>
      <c r="SRJ104" s="632"/>
      <c r="SRK104" s="633"/>
      <c r="SRL104" s="633"/>
      <c r="SRM104" s="634"/>
      <c r="SRN104" s="635"/>
      <c r="SRO104" s="636"/>
      <c r="SRP104" s="632"/>
      <c r="SRQ104" s="633"/>
      <c r="SRR104" s="633"/>
      <c r="SRS104" s="634"/>
      <c r="SRT104" s="635"/>
      <c r="SRU104" s="636"/>
      <c r="SRV104" s="632"/>
      <c r="SRW104" s="633"/>
      <c r="SRX104" s="633"/>
      <c r="SRY104" s="634"/>
      <c r="SRZ104" s="635"/>
      <c r="SSA104" s="636"/>
      <c r="SSB104" s="632"/>
      <c r="SSC104" s="633"/>
      <c r="SSD104" s="633"/>
      <c r="SSE104" s="634"/>
      <c r="SSF104" s="635"/>
      <c r="SSG104" s="636"/>
      <c r="SSH104" s="632"/>
      <c r="SSI104" s="633"/>
      <c r="SSJ104" s="633"/>
      <c r="SSK104" s="634"/>
      <c r="SSL104" s="635"/>
      <c r="SSM104" s="636"/>
      <c r="SSN104" s="632"/>
      <c r="SSO104" s="633"/>
      <c r="SSP104" s="633"/>
      <c r="SSQ104" s="634"/>
      <c r="SSR104" s="635"/>
      <c r="SSS104" s="636"/>
      <c r="SST104" s="632"/>
      <c r="SSU104" s="633"/>
      <c r="SSV104" s="633"/>
      <c r="SSW104" s="634"/>
      <c r="SSX104" s="635"/>
      <c r="SSY104" s="636"/>
      <c r="SSZ104" s="632"/>
      <c r="STA104" s="633"/>
      <c r="STB104" s="633"/>
      <c r="STC104" s="634"/>
      <c r="STD104" s="635"/>
      <c r="STE104" s="636"/>
      <c r="STF104" s="632"/>
      <c r="STG104" s="633"/>
      <c r="STH104" s="633"/>
      <c r="STI104" s="634"/>
      <c r="STJ104" s="635"/>
      <c r="STK104" s="636"/>
      <c r="STL104" s="632"/>
      <c r="STM104" s="633"/>
      <c r="STN104" s="633"/>
      <c r="STO104" s="634"/>
      <c r="STP104" s="635"/>
      <c r="STQ104" s="636"/>
      <c r="STR104" s="632"/>
      <c r="STS104" s="633"/>
      <c r="STT104" s="633"/>
      <c r="STU104" s="634"/>
      <c r="STV104" s="635"/>
      <c r="STW104" s="636"/>
      <c r="STX104" s="632"/>
      <c r="STY104" s="633"/>
      <c r="STZ104" s="633"/>
      <c r="SUA104" s="634"/>
      <c r="SUB104" s="635"/>
      <c r="SUC104" s="636"/>
      <c r="SUD104" s="632"/>
      <c r="SUE104" s="633"/>
      <c r="SUF104" s="633"/>
      <c r="SUG104" s="634"/>
      <c r="SUH104" s="635"/>
      <c r="SUI104" s="636"/>
      <c r="SUJ104" s="632"/>
      <c r="SUK104" s="633"/>
      <c r="SUL104" s="633"/>
      <c r="SUM104" s="634"/>
      <c r="SUN104" s="635"/>
      <c r="SUO104" s="636"/>
      <c r="SUP104" s="632"/>
      <c r="SUQ104" s="633"/>
      <c r="SUR104" s="633"/>
      <c r="SUS104" s="634"/>
      <c r="SUT104" s="635"/>
      <c r="SUU104" s="636"/>
      <c r="SUV104" s="632"/>
      <c r="SUW104" s="633"/>
      <c r="SUX104" s="633"/>
      <c r="SUY104" s="634"/>
      <c r="SUZ104" s="635"/>
      <c r="SVA104" s="636"/>
      <c r="SVB104" s="632"/>
      <c r="SVC104" s="633"/>
      <c r="SVD104" s="633"/>
      <c r="SVE104" s="634"/>
      <c r="SVF104" s="635"/>
      <c r="SVG104" s="636"/>
      <c r="SVH104" s="632"/>
      <c r="SVI104" s="633"/>
      <c r="SVJ104" s="633"/>
      <c r="SVK104" s="634"/>
      <c r="SVL104" s="635"/>
      <c r="SVM104" s="636"/>
      <c r="SVN104" s="632"/>
      <c r="SVO104" s="633"/>
      <c r="SVP104" s="633"/>
      <c r="SVQ104" s="634"/>
      <c r="SVR104" s="635"/>
      <c r="SVS104" s="636"/>
      <c r="SVT104" s="632"/>
      <c r="SVU104" s="633"/>
      <c r="SVV104" s="633"/>
      <c r="SVW104" s="634"/>
      <c r="SVX104" s="635"/>
      <c r="SVY104" s="636"/>
      <c r="SVZ104" s="632"/>
      <c r="SWA104" s="633"/>
      <c r="SWB104" s="633"/>
      <c r="SWC104" s="634"/>
      <c r="SWD104" s="635"/>
      <c r="SWE104" s="636"/>
      <c r="SWF104" s="632"/>
      <c r="SWG104" s="633"/>
      <c r="SWH104" s="633"/>
      <c r="SWI104" s="634"/>
      <c r="SWJ104" s="635"/>
      <c r="SWK104" s="636"/>
      <c r="SWL104" s="632"/>
      <c r="SWM104" s="633"/>
      <c r="SWN104" s="633"/>
      <c r="SWO104" s="634"/>
      <c r="SWP104" s="635"/>
      <c r="SWQ104" s="636"/>
      <c r="SWR104" s="632"/>
      <c r="SWS104" s="633"/>
      <c r="SWT104" s="633"/>
      <c r="SWU104" s="634"/>
      <c r="SWV104" s="635"/>
      <c r="SWW104" s="636"/>
      <c r="SWX104" s="632"/>
      <c r="SWY104" s="633"/>
      <c r="SWZ104" s="633"/>
      <c r="SXA104" s="634"/>
      <c r="SXB104" s="635"/>
      <c r="SXC104" s="636"/>
      <c r="SXD104" s="632"/>
      <c r="SXE104" s="633"/>
      <c r="SXF104" s="633"/>
      <c r="SXG104" s="634"/>
      <c r="SXH104" s="635"/>
      <c r="SXI104" s="636"/>
      <c r="SXJ104" s="632"/>
      <c r="SXK104" s="633"/>
      <c r="SXL104" s="633"/>
      <c r="SXM104" s="634"/>
      <c r="SXN104" s="635"/>
      <c r="SXO104" s="636"/>
      <c r="SXP104" s="632"/>
      <c r="SXQ104" s="633"/>
      <c r="SXR104" s="633"/>
      <c r="SXS104" s="634"/>
      <c r="SXT104" s="635"/>
      <c r="SXU104" s="636"/>
      <c r="SXV104" s="632"/>
      <c r="SXW104" s="633"/>
      <c r="SXX104" s="633"/>
      <c r="SXY104" s="634"/>
      <c r="SXZ104" s="635"/>
      <c r="SYA104" s="636"/>
      <c r="SYB104" s="632"/>
      <c r="SYC104" s="633"/>
      <c r="SYD104" s="633"/>
      <c r="SYE104" s="634"/>
      <c r="SYF104" s="635"/>
      <c r="SYG104" s="636"/>
      <c r="SYH104" s="632"/>
      <c r="SYI104" s="633"/>
      <c r="SYJ104" s="633"/>
      <c r="SYK104" s="634"/>
      <c r="SYL104" s="635"/>
      <c r="SYM104" s="636"/>
      <c r="SYN104" s="632"/>
      <c r="SYO104" s="633"/>
      <c r="SYP104" s="633"/>
      <c r="SYQ104" s="634"/>
      <c r="SYR104" s="635"/>
      <c r="SYS104" s="636"/>
      <c r="SYT104" s="632"/>
      <c r="SYU104" s="633"/>
      <c r="SYV104" s="633"/>
      <c r="SYW104" s="634"/>
      <c r="SYX104" s="635"/>
      <c r="SYY104" s="636"/>
      <c r="SYZ104" s="632"/>
      <c r="SZA104" s="633"/>
      <c r="SZB104" s="633"/>
      <c r="SZC104" s="634"/>
      <c r="SZD104" s="635"/>
      <c r="SZE104" s="636"/>
      <c r="SZF104" s="632"/>
      <c r="SZG104" s="633"/>
      <c r="SZH104" s="633"/>
      <c r="SZI104" s="634"/>
      <c r="SZJ104" s="635"/>
      <c r="SZK104" s="636"/>
      <c r="SZL104" s="632"/>
      <c r="SZM104" s="633"/>
      <c r="SZN104" s="633"/>
      <c r="SZO104" s="634"/>
      <c r="SZP104" s="635"/>
      <c r="SZQ104" s="636"/>
      <c r="SZR104" s="632"/>
      <c r="SZS104" s="633"/>
      <c r="SZT104" s="633"/>
      <c r="SZU104" s="634"/>
      <c r="SZV104" s="635"/>
      <c r="SZW104" s="636"/>
      <c r="SZX104" s="632"/>
      <c r="SZY104" s="633"/>
      <c r="SZZ104" s="633"/>
      <c r="TAA104" s="634"/>
      <c r="TAB104" s="635"/>
      <c r="TAC104" s="636"/>
      <c r="TAD104" s="632"/>
      <c r="TAE104" s="633"/>
      <c r="TAF104" s="633"/>
      <c r="TAG104" s="634"/>
      <c r="TAH104" s="635"/>
      <c r="TAI104" s="636"/>
      <c r="TAJ104" s="632"/>
      <c r="TAK104" s="633"/>
      <c r="TAL104" s="633"/>
      <c r="TAM104" s="634"/>
      <c r="TAN104" s="635"/>
      <c r="TAO104" s="636"/>
      <c r="TAP104" s="632"/>
      <c r="TAQ104" s="633"/>
      <c r="TAR104" s="633"/>
      <c r="TAS104" s="634"/>
      <c r="TAT104" s="635"/>
      <c r="TAU104" s="636"/>
      <c r="TAV104" s="632"/>
      <c r="TAW104" s="633"/>
      <c r="TAX104" s="633"/>
      <c r="TAY104" s="634"/>
      <c r="TAZ104" s="635"/>
      <c r="TBA104" s="636"/>
      <c r="TBB104" s="632"/>
      <c r="TBC104" s="633"/>
      <c r="TBD104" s="633"/>
      <c r="TBE104" s="634"/>
      <c r="TBF104" s="635"/>
      <c r="TBG104" s="636"/>
      <c r="TBH104" s="632"/>
      <c r="TBI104" s="633"/>
      <c r="TBJ104" s="633"/>
      <c r="TBK104" s="634"/>
      <c r="TBL104" s="635"/>
      <c r="TBM104" s="636"/>
      <c r="TBN104" s="632"/>
      <c r="TBO104" s="633"/>
      <c r="TBP104" s="633"/>
      <c r="TBQ104" s="634"/>
      <c r="TBR104" s="635"/>
      <c r="TBS104" s="636"/>
      <c r="TBT104" s="632"/>
      <c r="TBU104" s="633"/>
      <c r="TBV104" s="633"/>
      <c r="TBW104" s="634"/>
      <c r="TBX104" s="635"/>
      <c r="TBY104" s="636"/>
      <c r="TBZ104" s="632"/>
      <c r="TCA104" s="633"/>
      <c r="TCB104" s="633"/>
      <c r="TCC104" s="634"/>
      <c r="TCD104" s="635"/>
      <c r="TCE104" s="636"/>
      <c r="TCF104" s="632"/>
      <c r="TCG104" s="633"/>
      <c r="TCH104" s="633"/>
      <c r="TCI104" s="634"/>
      <c r="TCJ104" s="635"/>
      <c r="TCK104" s="636"/>
      <c r="TCL104" s="632"/>
      <c r="TCM104" s="633"/>
      <c r="TCN104" s="633"/>
      <c r="TCO104" s="634"/>
      <c r="TCP104" s="635"/>
      <c r="TCQ104" s="636"/>
      <c r="TCR104" s="632"/>
      <c r="TCS104" s="633"/>
      <c r="TCT104" s="633"/>
      <c r="TCU104" s="634"/>
      <c r="TCV104" s="635"/>
      <c r="TCW104" s="636"/>
      <c r="TCX104" s="632"/>
      <c r="TCY104" s="633"/>
      <c r="TCZ104" s="633"/>
      <c r="TDA104" s="634"/>
      <c r="TDB104" s="635"/>
      <c r="TDC104" s="636"/>
      <c r="TDD104" s="632"/>
      <c r="TDE104" s="633"/>
      <c r="TDF104" s="633"/>
      <c r="TDG104" s="634"/>
      <c r="TDH104" s="635"/>
      <c r="TDI104" s="636"/>
      <c r="TDJ104" s="632"/>
      <c r="TDK104" s="633"/>
      <c r="TDL104" s="633"/>
      <c r="TDM104" s="634"/>
      <c r="TDN104" s="635"/>
      <c r="TDO104" s="636"/>
      <c r="TDP104" s="632"/>
      <c r="TDQ104" s="633"/>
      <c r="TDR104" s="633"/>
      <c r="TDS104" s="634"/>
      <c r="TDT104" s="635"/>
      <c r="TDU104" s="636"/>
      <c r="TDV104" s="632"/>
      <c r="TDW104" s="633"/>
      <c r="TDX104" s="633"/>
      <c r="TDY104" s="634"/>
      <c r="TDZ104" s="635"/>
      <c r="TEA104" s="636"/>
      <c r="TEB104" s="632"/>
      <c r="TEC104" s="633"/>
      <c r="TED104" s="633"/>
      <c r="TEE104" s="634"/>
      <c r="TEF104" s="635"/>
      <c r="TEG104" s="636"/>
      <c r="TEH104" s="632"/>
      <c r="TEI104" s="633"/>
      <c r="TEJ104" s="633"/>
      <c r="TEK104" s="634"/>
      <c r="TEL104" s="635"/>
      <c r="TEM104" s="636"/>
      <c r="TEN104" s="632"/>
      <c r="TEO104" s="633"/>
      <c r="TEP104" s="633"/>
      <c r="TEQ104" s="634"/>
      <c r="TER104" s="635"/>
      <c r="TES104" s="636"/>
      <c r="TET104" s="632"/>
      <c r="TEU104" s="633"/>
      <c r="TEV104" s="633"/>
      <c r="TEW104" s="634"/>
      <c r="TEX104" s="635"/>
      <c r="TEY104" s="636"/>
      <c r="TEZ104" s="632"/>
      <c r="TFA104" s="633"/>
      <c r="TFB104" s="633"/>
      <c r="TFC104" s="634"/>
      <c r="TFD104" s="635"/>
      <c r="TFE104" s="636"/>
      <c r="TFF104" s="632"/>
      <c r="TFG104" s="633"/>
      <c r="TFH104" s="633"/>
      <c r="TFI104" s="634"/>
      <c r="TFJ104" s="635"/>
      <c r="TFK104" s="636"/>
      <c r="TFL104" s="632"/>
      <c r="TFM104" s="633"/>
      <c r="TFN104" s="633"/>
      <c r="TFO104" s="634"/>
      <c r="TFP104" s="635"/>
      <c r="TFQ104" s="636"/>
      <c r="TFR104" s="632"/>
      <c r="TFS104" s="633"/>
      <c r="TFT104" s="633"/>
      <c r="TFU104" s="634"/>
      <c r="TFV104" s="635"/>
      <c r="TFW104" s="636"/>
      <c r="TFX104" s="632"/>
      <c r="TFY104" s="633"/>
      <c r="TFZ104" s="633"/>
      <c r="TGA104" s="634"/>
      <c r="TGB104" s="635"/>
      <c r="TGC104" s="636"/>
      <c r="TGD104" s="632"/>
      <c r="TGE104" s="633"/>
      <c r="TGF104" s="633"/>
      <c r="TGG104" s="634"/>
      <c r="TGH104" s="635"/>
      <c r="TGI104" s="636"/>
      <c r="TGJ104" s="632"/>
      <c r="TGK104" s="633"/>
      <c r="TGL104" s="633"/>
      <c r="TGM104" s="634"/>
      <c r="TGN104" s="635"/>
      <c r="TGO104" s="636"/>
      <c r="TGP104" s="632"/>
      <c r="TGQ104" s="633"/>
      <c r="TGR104" s="633"/>
      <c r="TGS104" s="634"/>
      <c r="TGT104" s="635"/>
      <c r="TGU104" s="636"/>
      <c r="TGV104" s="632"/>
      <c r="TGW104" s="633"/>
      <c r="TGX104" s="633"/>
      <c r="TGY104" s="634"/>
      <c r="TGZ104" s="635"/>
      <c r="THA104" s="636"/>
      <c r="THB104" s="632"/>
      <c r="THC104" s="633"/>
      <c r="THD104" s="633"/>
      <c r="THE104" s="634"/>
      <c r="THF104" s="635"/>
      <c r="THG104" s="636"/>
      <c r="THH104" s="632"/>
      <c r="THI104" s="633"/>
      <c r="THJ104" s="633"/>
      <c r="THK104" s="634"/>
      <c r="THL104" s="635"/>
      <c r="THM104" s="636"/>
      <c r="THN104" s="632"/>
      <c r="THO104" s="633"/>
      <c r="THP104" s="633"/>
      <c r="THQ104" s="634"/>
      <c r="THR104" s="635"/>
      <c r="THS104" s="636"/>
      <c r="THT104" s="632"/>
      <c r="THU104" s="633"/>
      <c r="THV104" s="633"/>
      <c r="THW104" s="634"/>
      <c r="THX104" s="635"/>
      <c r="THY104" s="636"/>
      <c r="THZ104" s="632"/>
      <c r="TIA104" s="633"/>
      <c r="TIB104" s="633"/>
      <c r="TIC104" s="634"/>
      <c r="TID104" s="635"/>
      <c r="TIE104" s="636"/>
      <c r="TIF104" s="632"/>
      <c r="TIG104" s="633"/>
      <c r="TIH104" s="633"/>
      <c r="TII104" s="634"/>
      <c r="TIJ104" s="635"/>
      <c r="TIK104" s="636"/>
      <c r="TIL104" s="632"/>
      <c r="TIM104" s="633"/>
      <c r="TIN104" s="633"/>
      <c r="TIO104" s="634"/>
      <c r="TIP104" s="635"/>
      <c r="TIQ104" s="636"/>
      <c r="TIR104" s="632"/>
      <c r="TIS104" s="633"/>
      <c r="TIT104" s="633"/>
      <c r="TIU104" s="634"/>
      <c r="TIV104" s="635"/>
      <c r="TIW104" s="636"/>
      <c r="TIX104" s="632"/>
      <c r="TIY104" s="633"/>
      <c r="TIZ104" s="633"/>
      <c r="TJA104" s="634"/>
      <c r="TJB104" s="635"/>
      <c r="TJC104" s="636"/>
      <c r="TJD104" s="632"/>
      <c r="TJE104" s="633"/>
      <c r="TJF104" s="633"/>
      <c r="TJG104" s="634"/>
      <c r="TJH104" s="635"/>
      <c r="TJI104" s="636"/>
      <c r="TJJ104" s="632"/>
      <c r="TJK104" s="633"/>
      <c r="TJL104" s="633"/>
      <c r="TJM104" s="634"/>
      <c r="TJN104" s="635"/>
      <c r="TJO104" s="636"/>
      <c r="TJP104" s="632"/>
      <c r="TJQ104" s="633"/>
      <c r="TJR104" s="633"/>
      <c r="TJS104" s="634"/>
      <c r="TJT104" s="635"/>
      <c r="TJU104" s="636"/>
      <c r="TJV104" s="632"/>
      <c r="TJW104" s="633"/>
      <c r="TJX104" s="633"/>
      <c r="TJY104" s="634"/>
      <c r="TJZ104" s="635"/>
      <c r="TKA104" s="636"/>
      <c r="TKB104" s="632"/>
      <c r="TKC104" s="633"/>
      <c r="TKD104" s="633"/>
      <c r="TKE104" s="634"/>
      <c r="TKF104" s="635"/>
      <c r="TKG104" s="636"/>
      <c r="TKH104" s="632"/>
      <c r="TKI104" s="633"/>
      <c r="TKJ104" s="633"/>
      <c r="TKK104" s="634"/>
      <c r="TKL104" s="635"/>
      <c r="TKM104" s="636"/>
      <c r="TKN104" s="632"/>
      <c r="TKO104" s="633"/>
      <c r="TKP104" s="633"/>
      <c r="TKQ104" s="634"/>
      <c r="TKR104" s="635"/>
      <c r="TKS104" s="636"/>
      <c r="TKT104" s="632"/>
      <c r="TKU104" s="633"/>
      <c r="TKV104" s="633"/>
      <c r="TKW104" s="634"/>
      <c r="TKX104" s="635"/>
      <c r="TKY104" s="636"/>
      <c r="TKZ104" s="632"/>
      <c r="TLA104" s="633"/>
      <c r="TLB104" s="633"/>
      <c r="TLC104" s="634"/>
      <c r="TLD104" s="635"/>
      <c r="TLE104" s="636"/>
      <c r="TLF104" s="632"/>
      <c r="TLG104" s="633"/>
      <c r="TLH104" s="633"/>
      <c r="TLI104" s="634"/>
      <c r="TLJ104" s="635"/>
      <c r="TLK104" s="636"/>
      <c r="TLL104" s="632"/>
      <c r="TLM104" s="633"/>
      <c r="TLN104" s="633"/>
      <c r="TLO104" s="634"/>
      <c r="TLP104" s="635"/>
      <c r="TLQ104" s="636"/>
      <c r="TLR104" s="632"/>
      <c r="TLS104" s="633"/>
      <c r="TLT104" s="633"/>
      <c r="TLU104" s="634"/>
      <c r="TLV104" s="635"/>
      <c r="TLW104" s="636"/>
      <c r="TLX104" s="632"/>
      <c r="TLY104" s="633"/>
      <c r="TLZ104" s="633"/>
      <c r="TMA104" s="634"/>
      <c r="TMB104" s="635"/>
      <c r="TMC104" s="636"/>
      <c r="TMD104" s="632"/>
      <c r="TME104" s="633"/>
      <c r="TMF104" s="633"/>
      <c r="TMG104" s="634"/>
      <c r="TMH104" s="635"/>
      <c r="TMI104" s="636"/>
      <c r="TMJ104" s="632"/>
      <c r="TMK104" s="633"/>
      <c r="TML104" s="633"/>
      <c r="TMM104" s="634"/>
      <c r="TMN104" s="635"/>
      <c r="TMO104" s="636"/>
      <c r="TMP104" s="632"/>
      <c r="TMQ104" s="633"/>
      <c r="TMR104" s="633"/>
      <c r="TMS104" s="634"/>
      <c r="TMT104" s="635"/>
      <c r="TMU104" s="636"/>
      <c r="TMV104" s="632"/>
      <c r="TMW104" s="633"/>
      <c r="TMX104" s="633"/>
      <c r="TMY104" s="634"/>
      <c r="TMZ104" s="635"/>
      <c r="TNA104" s="636"/>
      <c r="TNB104" s="632"/>
      <c r="TNC104" s="633"/>
      <c r="TND104" s="633"/>
      <c r="TNE104" s="634"/>
      <c r="TNF104" s="635"/>
      <c r="TNG104" s="636"/>
      <c r="TNH104" s="632"/>
      <c r="TNI104" s="633"/>
      <c r="TNJ104" s="633"/>
      <c r="TNK104" s="634"/>
      <c r="TNL104" s="635"/>
      <c r="TNM104" s="636"/>
      <c r="TNN104" s="632"/>
      <c r="TNO104" s="633"/>
      <c r="TNP104" s="633"/>
      <c r="TNQ104" s="634"/>
      <c r="TNR104" s="635"/>
      <c r="TNS104" s="636"/>
      <c r="TNT104" s="632"/>
      <c r="TNU104" s="633"/>
      <c r="TNV104" s="633"/>
      <c r="TNW104" s="634"/>
      <c r="TNX104" s="635"/>
      <c r="TNY104" s="636"/>
      <c r="TNZ104" s="632"/>
      <c r="TOA104" s="633"/>
      <c r="TOB104" s="633"/>
      <c r="TOC104" s="634"/>
      <c r="TOD104" s="635"/>
      <c r="TOE104" s="636"/>
      <c r="TOF104" s="632"/>
      <c r="TOG104" s="633"/>
      <c r="TOH104" s="633"/>
      <c r="TOI104" s="634"/>
      <c r="TOJ104" s="635"/>
      <c r="TOK104" s="636"/>
      <c r="TOL104" s="632"/>
      <c r="TOM104" s="633"/>
      <c r="TON104" s="633"/>
      <c r="TOO104" s="634"/>
      <c r="TOP104" s="635"/>
      <c r="TOQ104" s="636"/>
      <c r="TOR104" s="632"/>
      <c r="TOS104" s="633"/>
      <c r="TOT104" s="633"/>
      <c r="TOU104" s="634"/>
      <c r="TOV104" s="635"/>
      <c r="TOW104" s="636"/>
      <c r="TOX104" s="632"/>
      <c r="TOY104" s="633"/>
      <c r="TOZ104" s="633"/>
      <c r="TPA104" s="634"/>
      <c r="TPB104" s="635"/>
      <c r="TPC104" s="636"/>
      <c r="TPD104" s="632"/>
      <c r="TPE104" s="633"/>
      <c r="TPF104" s="633"/>
      <c r="TPG104" s="634"/>
      <c r="TPH104" s="635"/>
      <c r="TPI104" s="636"/>
      <c r="TPJ104" s="632"/>
      <c r="TPK104" s="633"/>
      <c r="TPL104" s="633"/>
      <c r="TPM104" s="634"/>
      <c r="TPN104" s="635"/>
      <c r="TPO104" s="636"/>
      <c r="TPP104" s="632"/>
      <c r="TPQ104" s="633"/>
      <c r="TPR104" s="633"/>
      <c r="TPS104" s="634"/>
      <c r="TPT104" s="635"/>
      <c r="TPU104" s="636"/>
      <c r="TPV104" s="632"/>
      <c r="TPW104" s="633"/>
      <c r="TPX104" s="633"/>
      <c r="TPY104" s="634"/>
      <c r="TPZ104" s="635"/>
      <c r="TQA104" s="636"/>
      <c r="TQB104" s="632"/>
      <c r="TQC104" s="633"/>
      <c r="TQD104" s="633"/>
      <c r="TQE104" s="634"/>
      <c r="TQF104" s="635"/>
      <c r="TQG104" s="636"/>
      <c r="TQH104" s="632"/>
      <c r="TQI104" s="633"/>
      <c r="TQJ104" s="633"/>
      <c r="TQK104" s="634"/>
      <c r="TQL104" s="635"/>
      <c r="TQM104" s="636"/>
      <c r="TQN104" s="632"/>
      <c r="TQO104" s="633"/>
      <c r="TQP104" s="633"/>
      <c r="TQQ104" s="634"/>
      <c r="TQR104" s="635"/>
      <c r="TQS104" s="636"/>
      <c r="TQT104" s="632"/>
      <c r="TQU104" s="633"/>
      <c r="TQV104" s="633"/>
      <c r="TQW104" s="634"/>
      <c r="TQX104" s="635"/>
      <c r="TQY104" s="636"/>
      <c r="TQZ104" s="632"/>
      <c r="TRA104" s="633"/>
      <c r="TRB104" s="633"/>
      <c r="TRC104" s="634"/>
      <c r="TRD104" s="635"/>
      <c r="TRE104" s="636"/>
      <c r="TRF104" s="632"/>
      <c r="TRG104" s="633"/>
      <c r="TRH104" s="633"/>
      <c r="TRI104" s="634"/>
      <c r="TRJ104" s="635"/>
      <c r="TRK104" s="636"/>
      <c r="TRL104" s="632"/>
      <c r="TRM104" s="633"/>
      <c r="TRN104" s="633"/>
      <c r="TRO104" s="634"/>
      <c r="TRP104" s="635"/>
      <c r="TRQ104" s="636"/>
      <c r="TRR104" s="632"/>
      <c r="TRS104" s="633"/>
      <c r="TRT104" s="633"/>
      <c r="TRU104" s="634"/>
      <c r="TRV104" s="635"/>
      <c r="TRW104" s="636"/>
      <c r="TRX104" s="632"/>
      <c r="TRY104" s="633"/>
      <c r="TRZ104" s="633"/>
      <c r="TSA104" s="634"/>
      <c r="TSB104" s="635"/>
      <c r="TSC104" s="636"/>
      <c r="TSD104" s="632"/>
      <c r="TSE104" s="633"/>
      <c r="TSF104" s="633"/>
      <c r="TSG104" s="634"/>
      <c r="TSH104" s="635"/>
      <c r="TSI104" s="636"/>
      <c r="TSJ104" s="632"/>
      <c r="TSK104" s="633"/>
      <c r="TSL104" s="633"/>
      <c r="TSM104" s="634"/>
      <c r="TSN104" s="635"/>
      <c r="TSO104" s="636"/>
      <c r="TSP104" s="632"/>
      <c r="TSQ104" s="633"/>
      <c r="TSR104" s="633"/>
      <c r="TSS104" s="634"/>
      <c r="TST104" s="635"/>
      <c r="TSU104" s="636"/>
      <c r="TSV104" s="632"/>
      <c r="TSW104" s="633"/>
      <c r="TSX104" s="633"/>
      <c r="TSY104" s="634"/>
      <c r="TSZ104" s="635"/>
      <c r="TTA104" s="636"/>
      <c r="TTB104" s="632"/>
      <c r="TTC104" s="633"/>
      <c r="TTD104" s="633"/>
      <c r="TTE104" s="634"/>
      <c r="TTF104" s="635"/>
      <c r="TTG104" s="636"/>
      <c r="TTH104" s="632"/>
      <c r="TTI104" s="633"/>
      <c r="TTJ104" s="633"/>
      <c r="TTK104" s="634"/>
      <c r="TTL104" s="635"/>
      <c r="TTM104" s="636"/>
      <c r="TTN104" s="632"/>
      <c r="TTO104" s="633"/>
      <c r="TTP104" s="633"/>
      <c r="TTQ104" s="634"/>
      <c r="TTR104" s="635"/>
      <c r="TTS104" s="636"/>
      <c r="TTT104" s="632"/>
      <c r="TTU104" s="633"/>
      <c r="TTV104" s="633"/>
      <c r="TTW104" s="634"/>
      <c r="TTX104" s="635"/>
      <c r="TTY104" s="636"/>
      <c r="TTZ104" s="632"/>
      <c r="TUA104" s="633"/>
      <c r="TUB104" s="633"/>
      <c r="TUC104" s="634"/>
      <c r="TUD104" s="635"/>
      <c r="TUE104" s="636"/>
      <c r="TUF104" s="632"/>
      <c r="TUG104" s="633"/>
      <c r="TUH104" s="633"/>
      <c r="TUI104" s="634"/>
      <c r="TUJ104" s="635"/>
      <c r="TUK104" s="636"/>
      <c r="TUL104" s="632"/>
      <c r="TUM104" s="633"/>
      <c r="TUN104" s="633"/>
      <c r="TUO104" s="634"/>
      <c r="TUP104" s="635"/>
      <c r="TUQ104" s="636"/>
      <c r="TUR104" s="632"/>
      <c r="TUS104" s="633"/>
      <c r="TUT104" s="633"/>
      <c r="TUU104" s="634"/>
      <c r="TUV104" s="635"/>
      <c r="TUW104" s="636"/>
      <c r="TUX104" s="632"/>
      <c r="TUY104" s="633"/>
      <c r="TUZ104" s="633"/>
      <c r="TVA104" s="634"/>
      <c r="TVB104" s="635"/>
      <c r="TVC104" s="636"/>
      <c r="TVD104" s="632"/>
      <c r="TVE104" s="633"/>
      <c r="TVF104" s="633"/>
      <c r="TVG104" s="634"/>
      <c r="TVH104" s="635"/>
      <c r="TVI104" s="636"/>
      <c r="TVJ104" s="632"/>
      <c r="TVK104" s="633"/>
      <c r="TVL104" s="633"/>
      <c r="TVM104" s="634"/>
      <c r="TVN104" s="635"/>
      <c r="TVO104" s="636"/>
      <c r="TVP104" s="632"/>
      <c r="TVQ104" s="633"/>
      <c r="TVR104" s="633"/>
      <c r="TVS104" s="634"/>
      <c r="TVT104" s="635"/>
      <c r="TVU104" s="636"/>
      <c r="TVV104" s="632"/>
      <c r="TVW104" s="633"/>
      <c r="TVX104" s="633"/>
      <c r="TVY104" s="634"/>
      <c r="TVZ104" s="635"/>
      <c r="TWA104" s="636"/>
      <c r="TWB104" s="632"/>
      <c r="TWC104" s="633"/>
      <c r="TWD104" s="633"/>
      <c r="TWE104" s="634"/>
      <c r="TWF104" s="635"/>
      <c r="TWG104" s="636"/>
      <c r="TWH104" s="632"/>
      <c r="TWI104" s="633"/>
      <c r="TWJ104" s="633"/>
      <c r="TWK104" s="634"/>
      <c r="TWL104" s="635"/>
      <c r="TWM104" s="636"/>
      <c r="TWN104" s="632"/>
      <c r="TWO104" s="633"/>
      <c r="TWP104" s="633"/>
      <c r="TWQ104" s="634"/>
      <c r="TWR104" s="635"/>
      <c r="TWS104" s="636"/>
      <c r="TWT104" s="632"/>
      <c r="TWU104" s="633"/>
      <c r="TWV104" s="633"/>
      <c r="TWW104" s="634"/>
      <c r="TWX104" s="635"/>
      <c r="TWY104" s="636"/>
      <c r="TWZ104" s="632"/>
      <c r="TXA104" s="633"/>
      <c r="TXB104" s="633"/>
      <c r="TXC104" s="634"/>
      <c r="TXD104" s="635"/>
      <c r="TXE104" s="636"/>
      <c r="TXF104" s="632"/>
      <c r="TXG104" s="633"/>
      <c r="TXH104" s="633"/>
      <c r="TXI104" s="634"/>
      <c r="TXJ104" s="635"/>
      <c r="TXK104" s="636"/>
      <c r="TXL104" s="632"/>
      <c r="TXM104" s="633"/>
      <c r="TXN104" s="633"/>
      <c r="TXO104" s="634"/>
      <c r="TXP104" s="635"/>
      <c r="TXQ104" s="636"/>
      <c r="TXR104" s="632"/>
      <c r="TXS104" s="633"/>
      <c r="TXT104" s="633"/>
      <c r="TXU104" s="634"/>
      <c r="TXV104" s="635"/>
      <c r="TXW104" s="636"/>
      <c r="TXX104" s="632"/>
      <c r="TXY104" s="633"/>
      <c r="TXZ104" s="633"/>
      <c r="TYA104" s="634"/>
      <c r="TYB104" s="635"/>
      <c r="TYC104" s="636"/>
      <c r="TYD104" s="632"/>
      <c r="TYE104" s="633"/>
      <c r="TYF104" s="633"/>
      <c r="TYG104" s="634"/>
      <c r="TYH104" s="635"/>
      <c r="TYI104" s="636"/>
      <c r="TYJ104" s="632"/>
      <c r="TYK104" s="633"/>
      <c r="TYL104" s="633"/>
      <c r="TYM104" s="634"/>
      <c r="TYN104" s="635"/>
      <c r="TYO104" s="636"/>
      <c r="TYP104" s="632"/>
      <c r="TYQ104" s="633"/>
      <c r="TYR104" s="633"/>
      <c r="TYS104" s="634"/>
      <c r="TYT104" s="635"/>
      <c r="TYU104" s="636"/>
      <c r="TYV104" s="632"/>
      <c r="TYW104" s="633"/>
      <c r="TYX104" s="633"/>
      <c r="TYY104" s="634"/>
      <c r="TYZ104" s="635"/>
      <c r="TZA104" s="636"/>
      <c r="TZB104" s="632"/>
      <c r="TZC104" s="633"/>
      <c r="TZD104" s="633"/>
      <c r="TZE104" s="634"/>
      <c r="TZF104" s="635"/>
      <c r="TZG104" s="636"/>
      <c r="TZH104" s="632"/>
      <c r="TZI104" s="633"/>
      <c r="TZJ104" s="633"/>
      <c r="TZK104" s="634"/>
      <c r="TZL104" s="635"/>
      <c r="TZM104" s="636"/>
      <c r="TZN104" s="632"/>
      <c r="TZO104" s="633"/>
      <c r="TZP104" s="633"/>
      <c r="TZQ104" s="634"/>
      <c r="TZR104" s="635"/>
      <c r="TZS104" s="636"/>
      <c r="TZT104" s="632"/>
      <c r="TZU104" s="633"/>
      <c r="TZV104" s="633"/>
      <c r="TZW104" s="634"/>
      <c r="TZX104" s="635"/>
      <c r="TZY104" s="636"/>
      <c r="TZZ104" s="632"/>
      <c r="UAA104" s="633"/>
      <c r="UAB104" s="633"/>
      <c r="UAC104" s="634"/>
      <c r="UAD104" s="635"/>
      <c r="UAE104" s="636"/>
      <c r="UAF104" s="632"/>
      <c r="UAG104" s="633"/>
      <c r="UAH104" s="633"/>
      <c r="UAI104" s="634"/>
      <c r="UAJ104" s="635"/>
      <c r="UAK104" s="636"/>
      <c r="UAL104" s="632"/>
      <c r="UAM104" s="633"/>
      <c r="UAN104" s="633"/>
      <c r="UAO104" s="634"/>
      <c r="UAP104" s="635"/>
      <c r="UAQ104" s="636"/>
      <c r="UAR104" s="632"/>
      <c r="UAS104" s="633"/>
      <c r="UAT104" s="633"/>
      <c r="UAU104" s="634"/>
      <c r="UAV104" s="635"/>
      <c r="UAW104" s="636"/>
      <c r="UAX104" s="632"/>
      <c r="UAY104" s="633"/>
      <c r="UAZ104" s="633"/>
      <c r="UBA104" s="634"/>
      <c r="UBB104" s="635"/>
      <c r="UBC104" s="636"/>
      <c r="UBD104" s="632"/>
      <c r="UBE104" s="633"/>
      <c r="UBF104" s="633"/>
      <c r="UBG104" s="634"/>
      <c r="UBH104" s="635"/>
      <c r="UBI104" s="636"/>
      <c r="UBJ104" s="632"/>
      <c r="UBK104" s="633"/>
      <c r="UBL104" s="633"/>
      <c r="UBM104" s="634"/>
      <c r="UBN104" s="635"/>
      <c r="UBO104" s="636"/>
      <c r="UBP104" s="632"/>
      <c r="UBQ104" s="633"/>
      <c r="UBR104" s="633"/>
      <c r="UBS104" s="634"/>
      <c r="UBT104" s="635"/>
      <c r="UBU104" s="636"/>
      <c r="UBV104" s="632"/>
      <c r="UBW104" s="633"/>
      <c r="UBX104" s="633"/>
      <c r="UBY104" s="634"/>
      <c r="UBZ104" s="635"/>
      <c r="UCA104" s="636"/>
      <c r="UCB104" s="632"/>
      <c r="UCC104" s="633"/>
      <c r="UCD104" s="633"/>
      <c r="UCE104" s="634"/>
      <c r="UCF104" s="635"/>
      <c r="UCG104" s="636"/>
      <c r="UCH104" s="632"/>
      <c r="UCI104" s="633"/>
      <c r="UCJ104" s="633"/>
      <c r="UCK104" s="634"/>
      <c r="UCL104" s="635"/>
      <c r="UCM104" s="636"/>
      <c r="UCN104" s="632"/>
      <c r="UCO104" s="633"/>
      <c r="UCP104" s="633"/>
      <c r="UCQ104" s="634"/>
      <c r="UCR104" s="635"/>
      <c r="UCS104" s="636"/>
      <c r="UCT104" s="632"/>
      <c r="UCU104" s="633"/>
      <c r="UCV104" s="633"/>
      <c r="UCW104" s="634"/>
      <c r="UCX104" s="635"/>
      <c r="UCY104" s="636"/>
      <c r="UCZ104" s="632"/>
      <c r="UDA104" s="633"/>
      <c r="UDB104" s="633"/>
      <c r="UDC104" s="634"/>
      <c r="UDD104" s="635"/>
      <c r="UDE104" s="636"/>
      <c r="UDF104" s="632"/>
      <c r="UDG104" s="633"/>
      <c r="UDH104" s="633"/>
      <c r="UDI104" s="634"/>
      <c r="UDJ104" s="635"/>
      <c r="UDK104" s="636"/>
      <c r="UDL104" s="632"/>
      <c r="UDM104" s="633"/>
      <c r="UDN104" s="633"/>
      <c r="UDO104" s="634"/>
      <c r="UDP104" s="635"/>
      <c r="UDQ104" s="636"/>
      <c r="UDR104" s="632"/>
      <c r="UDS104" s="633"/>
      <c r="UDT104" s="633"/>
      <c r="UDU104" s="634"/>
      <c r="UDV104" s="635"/>
      <c r="UDW104" s="636"/>
      <c r="UDX104" s="632"/>
      <c r="UDY104" s="633"/>
      <c r="UDZ104" s="633"/>
      <c r="UEA104" s="634"/>
      <c r="UEB104" s="635"/>
      <c r="UEC104" s="636"/>
      <c r="UED104" s="632"/>
      <c r="UEE104" s="633"/>
      <c r="UEF104" s="633"/>
      <c r="UEG104" s="634"/>
      <c r="UEH104" s="635"/>
      <c r="UEI104" s="636"/>
      <c r="UEJ104" s="632"/>
      <c r="UEK104" s="633"/>
      <c r="UEL104" s="633"/>
      <c r="UEM104" s="634"/>
      <c r="UEN104" s="635"/>
      <c r="UEO104" s="636"/>
      <c r="UEP104" s="632"/>
      <c r="UEQ104" s="633"/>
      <c r="UER104" s="633"/>
      <c r="UES104" s="634"/>
      <c r="UET104" s="635"/>
      <c r="UEU104" s="636"/>
      <c r="UEV104" s="632"/>
      <c r="UEW104" s="633"/>
      <c r="UEX104" s="633"/>
      <c r="UEY104" s="634"/>
      <c r="UEZ104" s="635"/>
      <c r="UFA104" s="636"/>
      <c r="UFB104" s="632"/>
      <c r="UFC104" s="633"/>
      <c r="UFD104" s="633"/>
      <c r="UFE104" s="634"/>
      <c r="UFF104" s="635"/>
      <c r="UFG104" s="636"/>
      <c r="UFH104" s="632"/>
      <c r="UFI104" s="633"/>
      <c r="UFJ104" s="633"/>
      <c r="UFK104" s="634"/>
      <c r="UFL104" s="635"/>
      <c r="UFM104" s="636"/>
      <c r="UFN104" s="632"/>
      <c r="UFO104" s="633"/>
      <c r="UFP104" s="633"/>
      <c r="UFQ104" s="634"/>
      <c r="UFR104" s="635"/>
      <c r="UFS104" s="636"/>
      <c r="UFT104" s="632"/>
      <c r="UFU104" s="633"/>
      <c r="UFV104" s="633"/>
      <c r="UFW104" s="634"/>
      <c r="UFX104" s="635"/>
      <c r="UFY104" s="636"/>
      <c r="UFZ104" s="632"/>
      <c r="UGA104" s="633"/>
      <c r="UGB104" s="633"/>
      <c r="UGC104" s="634"/>
      <c r="UGD104" s="635"/>
      <c r="UGE104" s="636"/>
      <c r="UGF104" s="632"/>
      <c r="UGG104" s="633"/>
      <c r="UGH104" s="633"/>
      <c r="UGI104" s="634"/>
      <c r="UGJ104" s="635"/>
      <c r="UGK104" s="636"/>
      <c r="UGL104" s="632"/>
      <c r="UGM104" s="633"/>
      <c r="UGN104" s="633"/>
      <c r="UGO104" s="634"/>
      <c r="UGP104" s="635"/>
      <c r="UGQ104" s="636"/>
      <c r="UGR104" s="632"/>
      <c r="UGS104" s="633"/>
      <c r="UGT104" s="633"/>
      <c r="UGU104" s="634"/>
      <c r="UGV104" s="635"/>
      <c r="UGW104" s="636"/>
      <c r="UGX104" s="632"/>
      <c r="UGY104" s="633"/>
      <c r="UGZ104" s="633"/>
      <c r="UHA104" s="634"/>
      <c r="UHB104" s="635"/>
      <c r="UHC104" s="636"/>
      <c r="UHD104" s="632"/>
      <c r="UHE104" s="633"/>
      <c r="UHF104" s="633"/>
      <c r="UHG104" s="634"/>
      <c r="UHH104" s="635"/>
      <c r="UHI104" s="636"/>
      <c r="UHJ104" s="632"/>
      <c r="UHK104" s="633"/>
      <c r="UHL104" s="633"/>
      <c r="UHM104" s="634"/>
      <c r="UHN104" s="635"/>
      <c r="UHO104" s="636"/>
      <c r="UHP104" s="632"/>
      <c r="UHQ104" s="633"/>
      <c r="UHR104" s="633"/>
      <c r="UHS104" s="634"/>
      <c r="UHT104" s="635"/>
      <c r="UHU104" s="636"/>
      <c r="UHV104" s="632"/>
      <c r="UHW104" s="633"/>
      <c r="UHX104" s="633"/>
      <c r="UHY104" s="634"/>
      <c r="UHZ104" s="635"/>
      <c r="UIA104" s="636"/>
      <c r="UIB104" s="632"/>
      <c r="UIC104" s="633"/>
      <c r="UID104" s="633"/>
      <c r="UIE104" s="634"/>
      <c r="UIF104" s="635"/>
      <c r="UIG104" s="636"/>
      <c r="UIH104" s="632"/>
      <c r="UII104" s="633"/>
      <c r="UIJ104" s="633"/>
      <c r="UIK104" s="634"/>
      <c r="UIL104" s="635"/>
      <c r="UIM104" s="636"/>
      <c r="UIN104" s="632"/>
      <c r="UIO104" s="633"/>
      <c r="UIP104" s="633"/>
      <c r="UIQ104" s="634"/>
      <c r="UIR104" s="635"/>
      <c r="UIS104" s="636"/>
      <c r="UIT104" s="632"/>
      <c r="UIU104" s="633"/>
      <c r="UIV104" s="633"/>
      <c r="UIW104" s="634"/>
      <c r="UIX104" s="635"/>
      <c r="UIY104" s="636"/>
      <c r="UIZ104" s="632"/>
      <c r="UJA104" s="633"/>
      <c r="UJB104" s="633"/>
      <c r="UJC104" s="634"/>
      <c r="UJD104" s="635"/>
      <c r="UJE104" s="636"/>
      <c r="UJF104" s="632"/>
      <c r="UJG104" s="633"/>
      <c r="UJH104" s="633"/>
      <c r="UJI104" s="634"/>
      <c r="UJJ104" s="635"/>
      <c r="UJK104" s="636"/>
      <c r="UJL104" s="632"/>
      <c r="UJM104" s="633"/>
      <c r="UJN104" s="633"/>
      <c r="UJO104" s="634"/>
      <c r="UJP104" s="635"/>
      <c r="UJQ104" s="636"/>
      <c r="UJR104" s="632"/>
      <c r="UJS104" s="633"/>
      <c r="UJT104" s="633"/>
      <c r="UJU104" s="634"/>
      <c r="UJV104" s="635"/>
      <c r="UJW104" s="636"/>
      <c r="UJX104" s="632"/>
      <c r="UJY104" s="633"/>
      <c r="UJZ104" s="633"/>
      <c r="UKA104" s="634"/>
      <c r="UKB104" s="635"/>
      <c r="UKC104" s="636"/>
      <c r="UKD104" s="632"/>
      <c r="UKE104" s="633"/>
      <c r="UKF104" s="633"/>
      <c r="UKG104" s="634"/>
      <c r="UKH104" s="635"/>
      <c r="UKI104" s="636"/>
      <c r="UKJ104" s="632"/>
      <c r="UKK104" s="633"/>
      <c r="UKL104" s="633"/>
      <c r="UKM104" s="634"/>
      <c r="UKN104" s="635"/>
      <c r="UKO104" s="636"/>
      <c r="UKP104" s="632"/>
      <c r="UKQ104" s="633"/>
      <c r="UKR104" s="633"/>
      <c r="UKS104" s="634"/>
      <c r="UKT104" s="635"/>
      <c r="UKU104" s="636"/>
      <c r="UKV104" s="632"/>
      <c r="UKW104" s="633"/>
      <c r="UKX104" s="633"/>
      <c r="UKY104" s="634"/>
      <c r="UKZ104" s="635"/>
      <c r="ULA104" s="636"/>
      <c r="ULB104" s="632"/>
      <c r="ULC104" s="633"/>
      <c r="ULD104" s="633"/>
      <c r="ULE104" s="634"/>
      <c r="ULF104" s="635"/>
      <c r="ULG104" s="636"/>
      <c r="ULH104" s="632"/>
      <c r="ULI104" s="633"/>
      <c r="ULJ104" s="633"/>
      <c r="ULK104" s="634"/>
      <c r="ULL104" s="635"/>
      <c r="ULM104" s="636"/>
      <c r="ULN104" s="632"/>
      <c r="ULO104" s="633"/>
      <c r="ULP104" s="633"/>
      <c r="ULQ104" s="634"/>
      <c r="ULR104" s="635"/>
      <c r="ULS104" s="636"/>
      <c r="ULT104" s="632"/>
      <c r="ULU104" s="633"/>
      <c r="ULV104" s="633"/>
      <c r="ULW104" s="634"/>
      <c r="ULX104" s="635"/>
      <c r="ULY104" s="636"/>
      <c r="ULZ104" s="632"/>
      <c r="UMA104" s="633"/>
      <c r="UMB104" s="633"/>
      <c r="UMC104" s="634"/>
      <c r="UMD104" s="635"/>
      <c r="UME104" s="636"/>
      <c r="UMF104" s="632"/>
      <c r="UMG104" s="633"/>
      <c r="UMH104" s="633"/>
      <c r="UMI104" s="634"/>
      <c r="UMJ104" s="635"/>
      <c r="UMK104" s="636"/>
      <c r="UML104" s="632"/>
      <c r="UMM104" s="633"/>
      <c r="UMN104" s="633"/>
      <c r="UMO104" s="634"/>
      <c r="UMP104" s="635"/>
      <c r="UMQ104" s="636"/>
      <c r="UMR104" s="632"/>
      <c r="UMS104" s="633"/>
      <c r="UMT104" s="633"/>
      <c r="UMU104" s="634"/>
      <c r="UMV104" s="635"/>
      <c r="UMW104" s="636"/>
      <c r="UMX104" s="632"/>
      <c r="UMY104" s="633"/>
      <c r="UMZ104" s="633"/>
      <c r="UNA104" s="634"/>
      <c r="UNB104" s="635"/>
      <c r="UNC104" s="636"/>
      <c r="UND104" s="632"/>
      <c r="UNE104" s="633"/>
      <c r="UNF104" s="633"/>
      <c r="UNG104" s="634"/>
      <c r="UNH104" s="635"/>
      <c r="UNI104" s="636"/>
      <c r="UNJ104" s="632"/>
      <c r="UNK104" s="633"/>
      <c r="UNL104" s="633"/>
      <c r="UNM104" s="634"/>
      <c r="UNN104" s="635"/>
      <c r="UNO104" s="636"/>
      <c r="UNP104" s="632"/>
      <c r="UNQ104" s="633"/>
      <c r="UNR104" s="633"/>
      <c r="UNS104" s="634"/>
      <c r="UNT104" s="635"/>
      <c r="UNU104" s="636"/>
      <c r="UNV104" s="632"/>
      <c r="UNW104" s="633"/>
      <c r="UNX104" s="633"/>
      <c r="UNY104" s="634"/>
      <c r="UNZ104" s="635"/>
      <c r="UOA104" s="636"/>
      <c r="UOB104" s="632"/>
      <c r="UOC104" s="633"/>
      <c r="UOD104" s="633"/>
      <c r="UOE104" s="634"/>
      <c r="UOF104" s="635"/>
      <c r="UOG104" s="636"/>
      <c r="UOH104" s="632"/>
      <c r="UOI104" s="633"/>
      <c r="UOJ104" s="633"/>
      <c r="UOK104" s="634"/>
      <c r="UOL104" s="635"/>
      <c r="UOM104" s="636"/>
      <c r="UON104" s="632"/>
      <c r="UOO104" s="633"/>
      <c r="UOP104" s="633"/>
      <c r="UOQ104" s="634"/>
      <c r="UOR104" s="635"/>
      <c r="UOS104" s="636"/>
      <c r="UOT104" s="632"/>
      <c r="UOU104" s="633"/>
      <c r="UOV104" s="633"/>
      <c r="UOW104" s="634"/>
      <c r="UOX104" s="635"/>
      <c r="UOY104" s="636"/>
      <c r="UOZ104" s="632"/>
      <c r="UPA104" s="633"/>
      <c r="UPB104" s="633"/>
      <c r="UPC104" s="634"/>
      <c r="UPD104" s="635"/>
      <c r="UPE104" s="636"/>
      <c r="UPF104" s="632"/>
      <c r="UPG104" s="633"/>
      <c r="UPH104" s="633"/>
      <c r="UPI104" s="634"/>
      <c r="UPJ104" s="635"/>
      <c r="UPK104" s="636"/>
      <c r="UPL104" s="632"/>
      <c r="UPM104" s="633"/>
      <c r="UPN104" s="633"/>
      <c r="UPO104" s="634"/>
      <c r="UPP104" s="635"/>
      <c r="UPQ104" s="636"/>
      <c r="UPR104" s="632"/>
      <c r="UPS104" s="633"/>
      <c r="UPT104" s="633"/>
      <c r="UPU104" s="634"/>
      <c r="UPV104" s="635"/>
      <c r="UPW104" s="636"/>
      <c r="UPX104" s="632"/>
      <c r="UPY104" s="633"/>
      <c r="UPZ104" s="633"/>
      <c r="UQA104" s="634"/>
      <c r="UQB104" s="635"/>
      <c r="UQC104" s="636"/>
      <c r="UQD104" s="632"/>
      <c r="UQE104" s="633"/>
      <c r="UQF104" s="633"/>
      <c r="UQG104" s="634"/>
      <c r="UQH104" s="635"/>
      <c r="UQI104" s="636"/>
      <c r="UQJ104" s="632"/>
      <c r="UQK104" s="633"/>
      <c r="UQL104" s="633"/>
      <c r="UQM104" s="634"/>
      <c r="UQN104" s="635"/>
      <c r="UQO104" s="636"/>
      <c r="UQP104" s="632"/>
      <c r="UQQ104" s="633"/>
      <c r="UQR104" s="633"/>
      <c r="UQS104" s="634"/>
      <c r="UQT104" s="635"/>
      <c r="UQU104" s="636"/>
      <c r="UQV104" s="632"/>
      <c r="UQW104" s="633"/>
      <c r="UQX104" s="633"/>
      <c r="UQY104" s="634"/>
      <c r="UQZ104" s="635"/>
      <c r="URA104" s="636"/>
      <c r="URB104" s="632"/>
      <c r="URC104" s="633"/>
      <c r="URD104" s="633"/>
      <c r="URE104" s="634"/>
      <c r="URF104" s="635"/>
      <c r="URG104" s="636"/>
      <c r="URH104" s="632"/>
      <c r="URI104" s="633"/>
      <c r="URJ104" s="633"/>
      <c r="URK104" s="634"/>
      <c r="URL104" s="635"/>
      <c r="URM104" s="636"/>
      <c r="URN104" s="632"/>
      <c r="URO104" s="633"/>
      <c r="URP104" s="633"/>
      <c r="URQ104" s="634"/>
      <c r="URR104" s="635"/>
      <c r="URS104" s="636"/>
      <c r="URT104" s="632"/>
      <c r="URU104" s="633"/>
      <c r="URV104" s="633"/>
      <c r="URW104" s="634"/>
      <c r="URX104" s="635"/>
      <c r="URY104" s="636"/>
      <c r="URZ104" s="632"/>
      <c r="USA104" s="633"/>
      <c r="USB104" s="633"/>
      <c r="USC104" s="634"/>
      <c r="USD104" s="635"/>
      <c r="USE104" s="636"/>
      <c r="USF104" s="632"/>
      <c r="USG104" s="633"/>
      <c r="USH104" s="633"/>
      <c r="USI104" s="634"/>
      <c r="USJ104" s="635"/>
      <c r="USK104" s="636"/>
      <c r="USL104" s="632"/>
      <c r="USM104" s="633"/>
      <c r="USN104" s="633"/>
      <c r="USO104" s="634"/>
      <c r="USP104" s="635"/>
      <c r="USQ104" s="636"/>
      <c r="USR104" s="632"/>
      <c r="USS104" s="633"/>
      <c r="UST104" s="633"/>
      <c r="USU104" s="634"/>
      <c r="USV104" s="635"/>
      <c r="USW104" s="636"/>
      <c r="USX104" s="632"/>
      <c r="USY104" s="633"/>
      <c r="USZ104" s="633"/>
      <c r="UTA104" s="634"/>
      <c r="UTB104" s="635"/>
      <c r="UTC104" s="636"/>
      <c r="UTD104" s="632"/>
      <c r="UTE104" s="633"/>
      <c r="UTF104" s="633"/>
      <c r="UTG104" s="634"/>
      <c r="UTH104" s="635"/>
      <c r="UTI104" s="636"/>
      <c r="UTJ104" s="632"/>
      <c r="UTK104" s="633"/>
      <c r="UTL104" s="633"/>
      <c r="UTM104" s="634"/>
      <c r="UTN104" s="635"/>
      <c r="UTO104" s="636"/>
      <c r="UTP104" s="632"/>
      <c r="UTQ104" s="633"/>
      <c r="UTR104" s="633"/>
      <c r="UTS104" s="634"/>
      <c r="UTT104" s="635"/>
      <c r="UTU104" s="636"/>
      <c r="UTV104" s="632"/>
      <c r="UTW104" s="633"/>
      <c r="UTX104" s="633"/>
      <c r="UTY104" s="634"/>
      <c r="UTZ104" s="635"/>
      <c r="UUA104" s="636"/>
      <c r="UUB104" s="632"/>
      <c r="UUC104" s="633"/>
      <c r="UUD104" s="633"/>
      <c r="UUE104" s="634"/>
      <c r="UUF104" s="635"/>
      <c r="UUG104" s="636"/>
      <c r="UUH104" s="632"/>
      <c r="UUI104" s="633"/>
      <c r="UUJ104" s="633"/>
      <c r="UUK104" s="634"/>
      <c r="UUL104" s="635"/>
      <c r="UUM104" s="636"/>
      <c r="UUN104" s="632"/>
      <c r="UUO104" s="633"/>
      <c r="UUP104" s="633"/>
      <c r="UUQ104" s="634"/>
      <c r="UUR104" s="635"/>
      <c r="UUS104" s="636"/>
      <c r="UUT104" s="632"/>
      <c r="UUU104" s="633"/>
      <c r="UUV104" s="633"/>
      <c r="UUW104" s="634"/>
      <c r="UUX104" s="635"/>
      <c r="UUY104" s="636"/>
      <c r="UUZ104" s="632"/>
      <c r="UVA104" s="633"/>
      <c r="UVB104" s="633"/>
      <c r="UVC104" s="634"/>
      <c r="UVD104" s="635"/>
      <c r="UVE104" s="636"/>
      <c r="UVF104" s="632"/>
      <c r="UVG104" s="633"/>
      <c r="UVH104" s="633"/>
      <c r="UVI104" s="634"/>
      <c r="UVJ104" s="635"/>
      <c r="UVK104" s="636"/>
      <c r="UVL104" s="632"/>
      <c r="UVM104" s="633"/>
      <c r="UVN104" s="633"/>
      <c r="UVO104" s="634"/>
      <c r="UVP104" s="635"/>
      <c r="UVQ104" s="636"/>
      <c r="UVR104" s="632"/>
      <c r="UVS104" s="633"/>
      <c r="UVT104" s="633"/>
      <c r="UVU104" s="634"/>
      <c r="UVV104" s="635"/>
      <c r="UVW104" s="636"/>
      <c r="UVX104" s="632"/>
      <c r="UVY104" s="633"/>
      <c r="UVZ104" s="633"/>
      <c r="UWA104" s="634"/>
      <c r="UWB104" s="635"/>
      <c r="UWC104" s="636"/>
      <c r="UWD104" s="632"/>
      <c r="UWE104" s="633"/>
      <c r="UWF104" s="633"/>
      <c r="UWG104" s="634"/>
      <c r="UWH104" s="635"/>
      <c r="UWI104" s="636"/>
      <c r="UWJ104" s="632"/>
      <c r="UWK104" s="633"/>
      <c r="UWL104" s="633"/>
      <c r="UWM104" s="634"/>
      <c r="UWN104" s="635"/>
      <c r="UWO104" s="636"/>
      <c r="UWP104" s="632"/>
      <c r="UWQ104" s="633"/>
      <c r="UWR104" s="633"/>
      <c r="UWS104" s="634"/>
      <c r="UWT104" s="635"/>
      <c r="UWU104" s="636"/>
      <c r="UWV104" s="632"/>
      <c r="UWW104" s="633"/>
      <c r="UWX104" s="633"/>
      <c r="UWY104" s="634"/>
      <c r="UWZ104" s="635"/>
      <c r="UXA104" s="636"/>
      <c r="UXB104" s="632"/>
      <c r="UXC104" s="633"/>
      <c r="UXD104" s="633"/>
      <c r="UXE104" s="634"/>
      <c r="UXF104" s="635"/>
      <c r="UXG104" s="636"/>
      <c r="UXH104" s="632"/>
      <c r="UXI104" s="633"/>
      <c r="UXJ104" s="633"/>
      <c r="UXK104" s="634"/>
      <c r="UXL104" s="635"/>
      <c r="UXM104" s="636"/>
      <c r="UXN104" s="632"/>
      <c r="UXO104" s="633"/>
      <c r="UXP104" s="633"/>
      <c r="UXQ104" s="634"/>
      <c r="UXR104" s="635"/>
      <c r="UXS104" s="636"/>
      <c r="UXT104" s="632"/>
      <c r="UXU104" s="633"/>
      <c r="UXV104" s="633"/>
      <c r="UXW104" s="634"/>
      <c r="UXX104" s="635"/>
      <c r="UXY104" s="636"/>
      <c r="UXZ104" s="632"/>
      <c r="UYA104" s="633"/>
      <c r="UYB104" s="633"/>
      <c r="UYC104" s="634"/>
      <c r="UYD104" s="635"/>
      <c r="UYE104" s="636"/>
      <c r="UYF104" s="632"/>
      <c r="UYG104" s="633"/>
      <c r="UYH104" s="633"/>
      <c r="UYI104" s="634"/>
      <c r="UYJ104" s="635"/>
      <c r="UYK104" s="636"/>
      <c r="UYL104" s="632"/>
      <c r="UYM104" s="633"/>
      <c r="UYN104" s="633"/>
      <c r="UYO104" s="634"/>
      <c r="UYP104" s="635"/>
      <c r="UYQ104" s="636"/>
      <c r="UYR104" s="632"/>
      <c r="UYS104" s="633"/>
      <c r="UYT104" s="633"/>
      <c r="UYU104" s="634"/>
      <c r="UYV104" s="635"/>
      <c r="UYW104" s="636"/>
      <c r="UYX104" s="632"/>
      <c r="UYY104" s="633"/>
      <c r="UYZ104" s="633"/>
      <c r="UZA104" s="634"/>
      <c r="UZB104" s="635"/>
      <c r="UZC104" s="636"/>
      <c r="UZD104" s="632"/>
      <c r="UZE104" s="633"/>
      <c r="UZF104" s="633"/>
      <c r="UZG104" s="634"/>
      <c r="UZH104" s="635"/>
      <c r="UZI104" s="636"/>
      <c r="UZJ104" s="632"/>
      <c r="UZK104" s="633"/>
      <c r="UZL104" s="633"/>
      <c r="UZM104" s="634"/>
      <c r="UZN104" s="635"/>
      <c r="UZO104" s="636"/>
      <c r="UZP104" s="632"/>
      <c r="UZQ104" s="633"/>
      <c r="UZR104" s="633"/>
      <c r="UZS104" s="634"/>
      <c r="UZT104" s="635"/>
      <c r="UZU104" s="636"/>
      <c r="UZV104" s="632"/>
      <c r="UZW104" s="633"/>
      <c r="UZX104" s="633"/>
      <c r="UZY104" s="634"/>
      <c r="UZZ104" s="635"/>
      <c r="VAA104" s="636"/>
      <c r="VAB104" s="632"/>
      <c r="VAC104" s="633"/>
      <c r="VAD104" s="633"/>
      <c r="VAE104" s="634"/>
      <c r="VAF104" s="635"/>
      <c r="VAG104" s="636"/>
      <c r="VAH104" s="632"/>
      <c r="VAI104" s="633"/>
      <c r="VAJ104" s="633"/>
      <c r="VAK104" s="634"/>
      <c r="VAL104" s="635"/>
      <c r="VAM104" s="636"/>
      <c r="VAN104" s="632"/>
      <c r="VAO104" s="633"/>
      <c r="VAP104" s="633"/>
      <c r="VAQ104" s="634"/>
      <c r="VAR104" s="635"/>
      <c r="VAS104" s="636"/>
      <c r="VAT104" s="632"/>
      <c r="VAU104" s="633"/>
      <c r="VAV104" s="633"/>
      <c r="VAW104" s="634"/>
      <c r="VAX104" s="635"/>
      <c r="VAY104" s="636"/>
      <c r="VAZ104" s="632"/>
      <c r="VBA104" s="633"/>
      <c r="VBB104" s="633"/>
      <c r="VBC104" s="634"/>
      <c r="VBD104" s="635"/>
      <c r="VBE104" s="636"/>
      <c r="VBF104" s="632"/>
      <c r="VBG104" s="633"/>
      <c r="VBH104" s="633"/>
      <c r="VBI104" s="634"/>
      <c r="VBJ104" s="635"/>
      <c r="VBK104" s="636"/>
      <c r="VBL104" s="632"/>
      <c r="VBM104" s="633"/>
      <c r="VBN104" s="633"/>
      <c r="VBO104" s="634"/>
      <c r="VBP104" s="635"/>
      <c r="VBQ104" s="636"/>
      <c r="VBR104" s="632"/>
      <c r="VBS104" s="633"/>
      <c r="VBT104" s="633"/>
      <c r="VBU104" s="634"/>
      <c r="VBV104" s="635"/>
      <c r="VBW104" s="636"/>
      <c r="VBX104" s="632"/>
      <c r="VBY104" s="633"/>
      <c r="VBZ104" s="633"/>
      <c r="VCA104" s="634"/>
      <c r="VCB104" s="635"/>
      <c r="VCC104" s="636"/>
      <c r="VCD104" s="632"/>
      <c r="VCE104" s="633"/>
      <c r="VCF104" s="633"/>
      <c r="VCG104" s="634"/>
      <c r="VCH104" s="635"/>
      <c r="VCI104" s="636"/>
      <c r="VCJ104" s="632"/>
      <c r="VCK104" s="633"/>
      <c r="VCL104" s="633"/>
      <c r="VCM104" s="634"/>
      <c r="VCN104" s="635"/>
      <c r="VCO104" s="636"/>
      <c r="VCP104" s="632"/>
      <c r="VCQ104" s="633"/>
      <c r="VCR104" s="633"/>
      <c r="VCS104" s="634"/>
      <c r="VCT104" s="635"/>
      <c r="VCU104" s="636"/>
      <c r="VCV104" s="632"/>
      <c r="VCW104" s="633"/>
      <c r="VCX104" s="633"/>
      <c r="VCY104" s="634"/>
      <c r="VCZ104" s="635"/>
      <c r="VDA104" s="636"/>
      <c r="VDB104" s="632"/>
      <c r="VDC104" s="633"/>
      <c r="VDD104" s="633"/>
      <c r="VDE104" s="634"/>
      <c r="VDF104" s="635"/>
      <c r="VDG104" s="636"/>
      <c r="VDH104" s="632"/>
      <c r="VDI104" s="633"/>
      <c r="VDJ104" s="633"/>
      <c r="VDK104" s="634"/>
      <c r="VDL104" s="635"/>
      <c r="VDM104" s="636"/>
      <c r="VDN104" s="632"/>
      <c r="VDO104" s="633"/>
      <c r="VDP104" s="633"/>
      <c r="VDQ104" s="634"/>
      <c r="VDR104" s="635"/>
      <c r="VDS104" s="636"/>
      <c r="VDT104" s="632"/>
      <c r="VDU104" s="633"/>
      <c r="VDV104" s="633"/>
      <c r="VDW104" s="634"/>
      <c r="VDX104" s="635"/>
      <c r="VDY104" s="636"/>
      <c r="VDZ104" s="632"/>
      <c r="VEA104" s="633"/>
      <c r="VEB104" s="633"/>
      <c r="VEC104" s="634"/>
      <c r="VED104" s="635"/>
      <c r="VEE104" s="636"/>
      <c r="VEF104" s="632"/>
      <c r="VEG104" s="633"/>
      <c r="VEH104" s="633"/>
      <c r="VEI104" s="634"/>
      <c r="VEJ104" s="635"/>
      <c r="VEK104" s="636"/>
      <c r="VEL104" s="632"/>
      <c r="VEM104" s="633"/>
      <c r="VEN104" s="633"/>
      <c r="VEO104" s="634"/>
      <c r="VEP104" s="635"/>
      <c r="VEQ104" s="636"/>
      <c r="VER104" s="632"/>
      <c r="VES104" s="633"/>
      <c r="VET104" s="633"/>
      <c r="VEU104" s="634"/>
      <c r="VEV104" s="635"/>
      <c r="VEW104" s="636"/>
      <c r="VEX104" s="632"/>
      <c r="VEY104" s="633"/>
      <c r="VEZ104" s="633"/>
      <c r="VFA104" s="634"/>
      <c r="VFB104" s="635"/>
      <c r="VFC104" s="636"/>
      <c r="VFD104" s="632"/>
      <c r="VFE104" s="633"/>
      <c r="VFF104" s="633"/>
      <c r="VFG104" s="634"/>
      <c r="VFH104" s="635"/>
      <c r="VFI104" s="636"/>
      <c r="VFJ104" s="632"/>
      <c r="VFK104" s="633"/>
      <c r="VFL104" s="633"/>
      <c r="VFM104" s="634"/>
      <c r="VFN104" s="635"/>
      <c r="VFO104" s="636"/>
      <c r="VFP104" s="632"/>
      <c r="VFQ104" s="633"/>
      <c r="VFR104" s="633"/>
      <c r="VFS104" s="634"/>
      <c r="VFT104" s="635"/>
      <c r="VFU104" s="636"/>
      <c r="VFV104" s="632"/>
      <c r="VFW104" s="633"/>
      <c r="VFX104" s="633"/>
      <c r="VFY104" s="634"/>
      <c r="VFZ104" s="635"/>
      <c r="VGA104" s="636"/>
      <c r="VGB104" s="632"/>
      <c r="VGC104" s="633"/>
      <c r="VGD104" s="633"/>
      <c r="VGE104" s="634"/>
      <c r="VGF104" s="635"/>
      <c r="VGG104" s="636"/>
      <c r="VGH104" s="632"/>
      <c r="VGI104" s="633"/>
      <c r="VGJ104" s="633"/>
      <c r="VGK104" s="634"/>
      <c r="VGL104" s="635"/>
      <c r="VGM104" s="636"/>
      <c r="VGN104" s="632"/>
      <c r="VGO104" s="633"/>
      <c r="VGP104" s="633"/>
      <c r="VGQ104" s="634"/>
      <c r="VGR104" s="635"/>
      <c r="VGS104" s="636"/>
      <c r="VGT104" s="632"/>
      <c r="VGU104" s="633"/>
      <c r="VGV104" s="633"/>
      <c r="VGW104" s="634"/>
      <c r="VGX104" s="635"/>
      <c r="VGY104" s="636"/>
      <c r="VGZ104" s="632"/>
      <c r="VHA104" s="633"/>
      <c r="VHB104" s="633"/>
      <c r="VHC104" s="634"/>
      <c r="VHD104" s="635"/>
      <c r="VHE104" s="636"/>
      <c r="VHF104" s="632"/>
      <c r="VHG104" s="633"/>
      <c r="VHH104" s="633"/>
      <c r="VHI104" s="634"/>
      <c r="VHJ104" s="635"/>
      <c r="VHK104" s="636"/>
      <c r="VHL104" s="632"/>
      <c r="VHM104" s="633"/>
      <c r="VHN104" s="633"/>
      <c r="VHO104" s="634"/>
      <c r="VHP104" s="635"/>
      <c r="VHQ104" s="636"/>
      <c r="VHR104" s="632"/>
      <c r="VHS104" s="633"/>
      <c r="VHT104" s="633"/>
      <c r="VHU104" s="634"/>
      <c r="VHV104" s="635"/>
      <c r="VHW104" s="636"/>
      <c r="VHX104" s="632"/>
      <c r="VHY104" s="633"/>
      <c r="VHZ104" s="633"/>
      <c r="VIA104" s="634"/>
      <c r="VIB104" s="635"/>
      <c r="VIC104" s="636"/>
      <c r="VID104" s="632"/>
      <c r="VIE104" s="633"/>
      <c r="VIF104" s="633"/>
      <c r="VIG104" s="634"/>
      <c r="VIH104" s="635"/>
      <c r="VII104" s="636"/>
      <c r="VIJ104" s="632"/>
      <c r="VIK104" s="633"/>
      <c r="VIL104" s="633"/>
      <c r="VIM104" s="634"/>
      <c r="VIN104" s="635"/>
      <c r="VIO104" s="636"/>
      <c r="VIP104" s="632"/>
      <c r="VIQ104" s="633"/>
      <c r="VIR104" s="633"/>
      <c r="VIS104" s="634"/>
      <c r="VIT104" s="635"/>
      <c r="VIU104" s="636"/>
      <c r="VIV104" s="632"/>
      <c r="VIW104" s="633"/>
      <c r="VIX104" s="633"/>
      <c r="VIY104" s="634"/>
      <c r="VIZ104" s="635"/>
      <c r="VJA104" s="636"/>
      <c r="VJB104" s="632"/>
      <c r="VJC104" s="633"/>
      <c r="VJD104" s="633"/>
      <c r="VJE104" s="634"/>
      <c r="VJF104" s="635"/>
      <c r="VJG104" s="636"/>
      <c r="VJH104" s="632"/>
      <c r="VJI104" s="633"/>
      <c r="VJJ104" s="633"/>
      <c r="VJK104" s="634"/>
      <c r="VJL104" s="635"/>
      <c r="VJM104" s="636"/>
      <c r="VJN104" s="632"/>
      <c r="VJO104" s="633"/>
      <c r="VJP104" s="633"/>
      <c r="VJQ104" s="634"/>
      <c r="VJR104" s="635"/>
      <c r="VJS104" s="636"/>
      <c r="VJT104" s="632"/>
      <c r="VJU104" s="633"/>
      <c r="VJV104" s="633"/>
      <c r="VJW104" s="634"/>
      <c r="VJX104" s="635"/>
      <c r="VJY104" s="636"/>
      <c r="VJZ104" s="632"/>
      <c r="VKA104" s="633"/>
      <c r="VKB104" s="633"/>
      <c r="VKC104" s="634"/>
      <c r="VKD104" s="635"/>
      <c r="VKE104" s="636"/>
      <c r="VKF104" s="632"/>
      <c r="VKG104" s="633"/>
      <c r="VKH104" s="633"/>
      <c r="VKI104" s="634"/>
      <c r="VKJ104" s="635"/>
      <c r="VKK104" s="636"/>
      <c r="VKL104" s="632"/>
      <c r="VKM104" s="633"/>
      <c r="VKN104" s="633"/>
      <c r="VKO104" s="634"/>
      <c r="VKP104" s="635"/>
      <c r="VKQ104" s="636"/>
      <c r="VKR104" s="632"/>
      <c r="VKS104" s="633"/>
      <c r="VKT104" s="633"/>
      <c r="VKU104" s="634"/>
      <c r="VKV104" s="635"/>
      <c r="VKW104" s="636"/>
      <c r="VKX104" s="632"/>
      <c r="VKY104" s="633"/>
      <c r="VKZ104" s="633"/>
      <c r="VLA104" s="634"/>
      <c r="VLB104" s="635"/>
      <c r="VLC104" s="636"/>
      <c r="VLD104" s="632"/>
      <c r="VLE104" s="633"/>
      <c r="VLF104" s="633"/>
      <c r="VLG104" s="634"/>
      <c r="VLH104" s="635"/>
      <c r="VLI104" s="636"/>
      <c r="VLJ104" s="632"/>
      <c r="VLK104" s="633"/>
      <c r="VLL104" s="633"/>
      <c r="VLM104" s="634"/>
      <c r="VLN104" s="635"/>
      <c r="VLO104" s="636"/>
      <c r="VLP104" s="632"/>
      <c r="VLQ104" s="633"/>
      <c r="VLR104" s="633"/>
      <c r="VLS104" s="634"/>
      <c r="VLT104" s="635"/>
      <c r="VLU104" s="636"/>
      <c r="VLV104" s="632"/>
      <c r="VLW104" s="633"/>
      <c r="VLX104" s="633"/>
      <c r="VLY104" s="634"/>
      <c r="VLZ104" s="635"/>
      <c r="VMA104" s="636"/>
      <c r="VMB104" s="632"/>
      <c r="VMC104" s="633"/>
      <c r="VMD104" s="633"/>
      <c r="VME104" s="634"/>
      <c r="VMF104" s="635"/>
      <c r="VMG104" s="636"/>
      <c r="VMH104" s="632"/>
      <c r="VMI104" s="633"/>
      <c r="VMJ104" s="633"/>
      <c r="VMK104" s="634"/>
      <c r="VML104" s="635"/>
      <c r="VMM104" s="636"/>
      <c r="VMN104" s="632"/>
      <c r="VMO104" s="633"/>
      <c r="VMP104" s="633"/>
      <c r="VMQ104" s="634"/>
      <c r="VMR104" s="635"/>
      <c r="VMS104" s="636"/>
      <c r="VMT104" s="632"/>
      <c r="VMU104" s="633"/>
      <c r="VMV104" s="633"/>
      <c r="VMW104" s="634"/>
      <c r="VMX104" s="635"/>
      <c r="VMY104" s="636"/>
      <c r="VMZ104" s="632"/>
      <c r="VNA104" s="633"/>
      <c r="VNB104" s="633"/>
      <c r="VNC104" s="634"/>
      <c r="VND104" s="635"/>
      <c r="VNE104" s="636"/>
      <c r="VNF104" s="632"/>
      <c r="VNG104" s="633"/>
      <c r="VNH104" s="633"/>
      <c r="VNI104" s="634"/>
      <c r="VNJ104" s="635"/>
      <c r="VNK104" s="636"/>
      <c r="VNL104" s="632"/>
      <c r="VNM104" s="633"/>
      <c r="VNN104" s="633"/>
      <c r="VNO104" s="634"/>
      <c r="VNP104" s="635"/>
      <c r="VNQ104" s="636"/>
      <c r="VNR104" s="632"/>
      <c r="VNS104" s="633"/>
      <c r="VNT104" s="633"/>
      <c r="VNU104" s="634"/>
      <c r="VNV104" s="635"/>
      <c r="VNW104" s="636"/>
      <c r="VNX104" s="632"/>
      <c r="VNY104" s="633"/>
      <c r="VNZ104" s="633"/>
      <c r="VOA104" s="634"/>
      <c r="VOB104" s="635"/>
      <c r="VOC104" s="636"/>
      <c r="VOD104" s="632"/>
      <c r="VOE104" s="633"/>
      <c r="VOF104" s="633"/>
      <c r="VOG104" s="634"/>
      <c r="VOH104" s="635"/>
      <c r="VOI104" s="636"/>
      <c r="VOJ104" s="632"/>
      <c r="VOK104" s="633"/>
      <c r="VOL104" s="633"/>
      <c r="VOM104" s="634"/>
      <c r="VON104" s="635"/>
      <c r="VOO104" s="636"/>
      <c r="VOP104" s="632"/>
      <c r="VOQ104" s="633"/>
      <c r="VOR104" s="633"/>
      <c r="VOS104" s="634"/>
      <c r="VOT104" s="635"/>
      <c r="VOU104" s="636"/>
      <c r="VOV104" s="632"/>
      <c r="VOW104" s="633"/>
      <c r="VOX104" s="633"/>
      <c r="VOY104" s="634"/>
      <c r="VOZ104" s="635"/>
      <c r="VPA104" s="636"/>
      <c r="VPB104" s="632"/>
      <c r="VPC104" s="633"/>
      <c r="VPD104" s="633"/>
      <c r="VPE104" s="634"/>
      <c r="VPF104" s="635"/>
      <c r="VPG104" s="636"/>
      <c r="VPH104" s="632"/>
      <c r="VPI104" s="633"/>
      <c r="VPJ104" s="633"/>
      <c r="VPK104" s="634"/>
      <c r="VPL104" s="635"/>
      <c r="VPM104" s="636"/>
      <c r="VPN104" s="632"/>
      <c r="VPO104" s="633"/>
      <c r="VPP104" s="633"/>
      <c r="VPQ104" s="634"/>
      <c r="VPR104" s="635"/>
      <c r="VPS104" s="636"/>
      <c r="VPT104" s="632"/>
      <c r="VPU104" s="633"/>
      <c r="VPV104" s="633"/>
      <c r="VPW104" s="634"/>
      <c r="VPX104" s="635"/>
      <c r="VPY104" s="636"/>
      <c r="VPZ104" s="632"/>
      <c r="VQA104" s="633"/>
      <c r="VQB104" s="633"/>
      <c r="VQC104" s="634"/>
      <c r="VQD104" s="635"/>
      <c r="VQE104" s="636"/>
      <c r="VQF104" s="632"/>
      <c r="VQG104" s="633"/>
      <c r="VQH104" s="633"/>
      <c r="VQI104" s="634"/>
      <c r="VQJ104" s="635"/>
      <c r="VQK104" s="636"/>
      <c r="VQL104" s="632"/>
      <c r="VQM104" s="633"/>
      <c r="VQN104" s="633"/>
      <c r="VQO104" s="634"/>
      <c r="VQP104" s="635"/>
      <c r="VQQ104" s="636"/>
      <c r="VQR104" s="632"/>
      <c r="VQS104" s="633"/>
      <c r="VQT104" s="633"/>
      <c r="VQU104" s="634"/>
      <c r="VQV104" s="635"/>
      <c r="VQW104" s="636"/>
      <c r="VQX104" s="632"/>
      <c r="VQY104" s="633"/>
      <c r="VQZ104" s="633"/>
      <c r="VRA104" s="634"/>
      <c r="VRB104" s="635"/>
      <c r="VRC104" s="636"/>
      <c r="VRD104" s="632"/>
      <c r="VRE104" s="633"/>
      <c r="VRF104" s="633"/>
      <c r="VRG104" s="634"/>
      <c r="VRH104" s="635"/>
      <c r="VRI104" s="636"/>
      <c r="VRJ104" s="632"/>
      <c r="VRK104" s="633"/>
      <c r="VRL104" s="633"/>
      <c r="VRM104" s="634"/>
      <c r="VRN104" s="635"/>
      <c r="VRO104" s="636"/>
      <c r="VRP104" s="632"/>
      <c r="VRQ104" s="633"/>
      <c r="VRR104" s="633"/>
      <c r="VRS104" s="634"/>
      <c r="VRT104" s="635"/>
      <c r="VRU104" s="636"/>
      <c r="VRV104" s="632"/>
      <c r="VRW104" s="633"/>
      <c r="VRX104" s="633"/>
      <c r="VRY104" s="634"/>
      <c r="VRZ104" s="635"/>
      <c r="VSA104" s="636"/>
      <c r="VSB104" s="632"/>
      <c r="VSC104" s="633"/>
      <c r="VSD104" s="633"/>
      <c r="VSE104" s="634"/>
      <c r="VSF104" s="635"/>
      <c r="VSG104" s="636"/>
      <c r="VSH104" s="632"/>
      <c r="VSI104" s="633"/>
      <c r="VSJ104" s="633"/>
      <c r="VSK104" s="634"/>
      <c r="VSL104" s="635"/>
      <c r="VSM104" s="636"/>
      <c r="VSN104" s="632"/>
      <c r="VSO104" s="633"/>
      <c r="VSP104" s="633"/>
      <c r="VSQ104" s="634"/>
      <c r="VSR104" s="635"/>
      <c r="VSS104" s="636"/>
      <c r="VST104" s="632"/>
      <c r="VSU104" s="633"/>
      <c r="VSV104" s="633"/>
      <c r="VSW104" s="634"/>
      <c r="VSX104" s="635"/>
      <c r="VSY104" s="636"/>
      <c r="VSZ104" s="632"/>
      <c r="VTA104" s="633"/>
      <c r="VTB104" s="633"/>
      <c r="VTC104" s="634"/>
      <c r="VTD104" s="635"/>
      <c r="VTE104" s="636"/>
      <c r="VTF104" s="632"/>
      <c r="VTG104" s="633"/>
      <c r="VTH104" s="633"/>
      <c r="VTI104" s="634"/>
      <c r="VTJ104" s="635"/>
      <c r="VTK104" s="636"/>
      <c r="VTL104" s="632"/>
      <c r="VTM104" s="633"/>
      <c r="VTN104" s="633"/>
      <c r="VTO104" s="634"/>
      <c r="VTP104" s="635"/>
      <c r="VTQ104" s="636"/>
      <c r="VTR104" s="632"/>
      <c r="VTS104" s="633"/>
      <c r="VTT104" s="633"/>
      <c r="VTU104" s="634"/>
      <c r="VTV104" s="635"/>
      <c r="VTW104" s="636"/>
      <c r="VTX104" s="632"/>
      <c r="VTY104" s="633"/>
      <c r="VTZ104" s="633"/>
      <c r="VUA104" s="634"/>
      <c r="VUB104" s="635"/>
      <c r="VUC104" s="636"/>
      <c r="VUD104" s="632"/>
      <c r="VUE104" s="633"/>
      <c r="VUF104" s="633"/>
      <c r="VUG104" s="634"/>
      <c r="VUH104" s="635"/>
      <c r="VUI104" s="636"/>
      <c r="VUJ104" s="632"/>
      <c r="VUK104" s="633"/>
      <c r="VUL104" s="633"/>
      <c r="VUM104" s="634"/>
      <c r="VUN104" s="635"/>
      <c r="VUO104" s="636"/>
      <c r="VUP104" s="632"/>
      <c r="VUQ104" s="633"/>
      <c r="VUR104" s="633"/>
      <c r="VUS104" s="634"/>
      <c r="VUT104" s="635"/>
      <c r="VUU104" s="636"/>
      <c r="VUV104" s="632"/>
      <c r="VUW104" s="633"/>
      <c r="VUX104" s="633"/>
      <c r="VUY104" s="634"/>
      <c r="VUZ104" s="635"/>
      <c r="VVA104" s="636"/>
      <c r="VVB104" s="632"/>
      <c r="VVC104" s="633"/>
      <c r="VVD104" s="633"/>
      <c r="VVE104" s="634"/>
      <c r="VVF104" s="635"/>
      <c r="VVG104" s="636"/>
      <c r="VVH104" s="632"/>
      <c r="VVI104" s="633"/>
      <c r="VVJ104" s="633"/>
      <c r="VVK104" s="634"/>
      <c r="VVL104" s="635"/>
      <c r="VVM104" s="636"/>
      <c r="VVN104" s="632"/>
      <c r="VVO104" s="633"/>
      <c r="VVP104" s="633"/>
      <c r="VVQ104" s="634"/>
      <c r="VVR104" s="635"/>
      <c r="VVS104" s="636"/>
      <c r="VVT104" s="632"/>
      <c r="VVU104" s="633"/>
      <c r="VVV104" s="633"/>
      <c r="VVW104" s="634"/>
      <c r="VVX104" s="635"/>
      <c r="VVY104" s="636"/>
      <c r="VVZ104" s="632"/>
      <c r="VWA104" s="633"/>
      <c r="VWB104" s="633"/>
      <c r="VWC104" s="634"/>
      <c r="VWD104" s="635"/>
      <c r="VWE104" s="636"/>
      <c r="VWF104" s="632"/>
      <c r="VWG104" s="633"/>
      <c r="VWH104" s="633"/>
      <c r="VWI104" s="634"/>
      <c r="VWJ104" s="635"/>
      <c r="VWK104" s="636"/>
      <c r="VWL104" s="632"/>
      <c r="VWM104" s="633"/>
      <c r="VWN104" s="633"/>
      <c r="VWO104" s="634"/>
      <c r="VWP104" s="635"/>
      <c r="VWQ104" s="636"/>
      <c r="VWR104" s="632"/>
      <c r="VWS104" s="633"/>
      <c r="VWT104" s="633"/>
      <c r="VWU104" s="634"/>
      <c r="VWV104" s="635"/>
      <c r="VWW104" s="636"/>
      <c r="VWX104" s="632"/>
      <c r="VWY104" s="633"/>
      <c r="VWZ104" s="633"/>
      <c r="VXA104" s="634"/>
      <c r="VXB104" s="635"/>
      <c r="VXC104" s="636"/>
      <c r="VXD104" s="632"/>
      <c r="VXE104" s="633"/>
      <c r="VXF104" s="633"/>
      <c r="VXG104" s="634"/>
      <c r="VXH104" s="635"/>
      <c r="VXI104" s="636"/>
      <c r="VXJ104" s="632"/>
      <c r="VXK104" s="633"/>
      <c r="VXL104" s="633"/>
      <c r="VXM104" s="634"/>
      <c r="VXN104" s="635"/>
      <c r="VXO104" s="636"/>
      <c r="VXP104" s="632"/>
      <c r="VXQ104" s="633"/>
      <c r="VXR104" s="633"/>
      <c r="VXS104" s="634"/>
      <c r="VXT104" s="635"/>
      <c r="VXU104" s="636"/>
      <c r="VXV104" s="632"/>
      <c r="VXW104" s="633"/>
      <c r="VXX104" s="633"/>
      <c r="VXY104" s="634"/>
      <c r="VXZ104" s="635"/>
      <c r="VYA104" s="636"/>
      <c r="VYB104" s="632"/>
      <c r="VYC104" s="633"/>
      <c r="VYD104" s="633"/>
      <c r="VYE104" s="634"/>
      <c r="VYF104" s="635"/>
      <c r="VYG104" s="636"/>
      <c r="VYH104" s="632"/>
      <c r="VYI104" s="633"/>
      <c r="VYJ104" s="633"/>
      <c r="VYK104" s="634"/>
      <c r="VYL104" s="635"/>
      <c r="VYM104" s="636"/>
      <c r="VYN104" s="632"/>
      <c r="VYO104" s="633"/>
      <c r="VYP104" s="633"/>
      <c r="VYQ104" s="634"/>
      <c r="VYR104" s="635"/>
      <c r="VYS104" s="636"/>
      <c r="VYT104" s="632"/>
      <c r="VYU104" s="633"/>
      <c r="VYV104" s="633"/>
      <c r="VYW104" s="634"/>
      <c r="VYX104" s="635"/>
      <c r="VYY104" s="636"/>
      <c r="VYZ104" s="632"/>
      <c r="VZA104" s="633"/>
      <c r="VZB104" s="633"/>
      <c r="VZC104" s="634"/>
      <c r="VZD104" s="635"/>
      <c r="VZE104" s="636"/>
      <c r="VZF104" s="632"/>
      <c r="VZG104" s="633"/>
      <c r="VZH104" s="633"/>
      <c r="VZI104" s="634"/>
      <c r="VZJ104" s="635"/>
      <c r="VZK104" s="636"/>
      <c r="VZL104" s="632"/>
      <c r="VZM104" s="633"/>
      <c r="VZN104" s="633"/>
      <c r="VZO104" s="634"/>
      <c r="VZP104" s="635"/>
      <c r="VZQ104" s="636"/>
      <c r="VZR104" s="632"/>
      <c r="VZS104" s="633"/>
      <c r="VZT104" s="633"/>
      <c r="VZU104" s="634"/>
      <c r="VZV104" s="635"/>
      <c r="VZW104" s="636"/>
      <c r="VZX104" s="632"/>
      <c r="VZY104" s="633"/>
      <c r="VZZ104" s="633"/>
      <c r="WAA104" s="634"/>
      <c r="WAB104" s="635"/>
      <c r="WAC104" s="636"/>
      <c r="WAD104" s="632"/>
      <c r="WAE104" s="633"/>
      <c r="WAF104" s="633"/>
      <c r="WAG104" s="634"/>
      <c r="WAH104" s="635"/>
      <c r="WAI104" s="636"/>
      <c r="WAJ104" s="632"/>
      <c r="WAK104" s="633"/>
      <c r="WAL104" s="633"/>
      <c r="WAM104" s="634"/>
      <c r="WAN104" s="635"/>
      <c r="WAO104" s="636"/>
      <c r="WAP104" s="632"/>
      <c r="WAQ104" s="633"/>
      <c r="WAR104" s="633"/>
      <c r="WAS104" s="634"/>
      <c r="WAT104" s="635"/>
      <c r="WAU104" s="636"/>
      <c r="WAV104" s="632"/>
      <c r="WAW104" s="633"/>
      <c r="WAX104" s="633"/>
      <c r="WAY104" s="634"/>
      <c r="WAZ104" s="635"/>
      <c r="WBA104" s="636"/>
      <c r="WBB104" s="632"/>
      <c r="WBC104" s="633"/>
      <c r="WBD104" s="633"/>
      <c r="WBE104" s="634"/>
      <c r="WBF104" s="635"/>
      <c r="WBG104" s="636"/>
      <c r="WBH104" s="632"/>
      <c r="WBI104" s="633"/>
      <c r="WBJ104" s="633"/>
      <c r="WBK104" s="634"/>
      <c r="WBL104" s="635"/>
      <c r="WBM104" s="636"/>
      <c r="WBN104" s="632"/>
      <c r="WBO104" s="633"/>
      <c r="WBP104" s="633"/>
      <c r="WBQ104" s="634"/>
      <c r="WBR104" s="635"/>
      <c r="WBS104" s="636"/>
      <c r="WBT104" s="632"/>
      <c r="WBU104" s="633"/>
      <c r="WBV104" s="633"/>
      <c r="WBW104" s="634"/>
      <c r="WBX104" s="635"/>
      <c r="WBY104" s="636"/>
      <c r="WBZ104" s="632"/>
      <c r="WCA104" s="633"/>
      <c r="WCB104" s="633"/>
      <c r="WCC104" s="634"/>
      <c r="WCD104" s="635"/>
      <c r="WCE104" s="636"/>
      <c r="WCF104" s="632"/>
      <c r="WCG104" s="633"/>
      <c r="WCH104" s="633"/>
      <c r="WCI104" s="634"/>
      <c r="WCJ104" s="635"/>
      <c r="WCK104" s="636"/>
      <c r="WCL104" s="632"/>
      <c r="WCM104" s="633"/>
      <c r="WCN104" s="633"/>
      <c r="WCO104" s="634"/>
      <c r="WCP104" s="635"/>
      <c r="WCQ104" s="636"/>
      <c r="WCR104" s="632"/>
      <c r="WCS104" s="633"/>
      <c r="WCT104" s="633"/>
      <c r="WCU104" s="634"/>
      <c r="WCV104" s="635"/>
      <c r="WCW104" s="636"/>
      <c r="WCX104" s="632"/>
      <c r="WCY104" s="633"/>
      <c r="WCZ104" s="633"/>
      <c r="WDA104" s="634"/>
      <c r="WDB104" s="635"/>
      <c r="WDC104" s="636"/>
      <c r="WDD104" s="632"/>
      <c r="WDE104" s="633"/>
      <c r="WDF104" s="633"/>
      <c r="WDG104" s="634"/>
      <c r="WDH104" s="635"/>
      <c r="WDI104" s="636"/>
      <c r="WDJ104" s="632"/>
      <c r="WDK104" s="633"/>
      <c r="WDL104" s="633"/>
      <c r="WDM104" s="634"/>
      <c r="WDN104" s="635"/>
      <c r="WDO104" s="636"/>
      <c r="WDP104" s="632"/>
      <c r="WDQ104" s="633"/>
      <c r="WDR104" s="633"/>
      <c r="WDS104" s="634"/>
      <c r="WDT104" s="635"/>
      <c r="WDU104" s="636"/>
      <c r="WDV104" s="632"/>
      <c r="WDW104" s="633"/>
      <c r="WDX104" s="633"/>
      <c r="WDY104" s="634"/>
      <c r="WDZ104" s="635"/>
      <c r="WEA104" s="636"/>
      <c r="WEB104" s="632"/>
      <c r="WEC104" s="633"/>
      <c r="WED104" s="633"/>
      <c r="WEE104" s="634"/>
      <c r="WEF104" s="635"/>
      <c r="WEG104" s="636"/>
      <c r="WEH104" s="632"/>
      <c r="WEI104" s="633"/>
      <c r="WEJ104" s="633"/>
      <c r="WEK104" s="634"/>
      <c r="WEL104" s="635"/>
      <c r="WEM104" s="636"/>
      <c r="WEN104" s="632"/>
      <c r="WEO104" s="633"/>
      <c r="WEP104" s="633"/>
      <c r="WEQ104" s="634"/>
      <c r="WER104" s="635"/>
      <c r="WES104" s="636"/>
      <c r="WET104" s="632"/>
      <c r="WEU104" s="633"/>
      <c r="WEV104" s="633"/>
      <c r="WEW104" s="634"/>
      <c r="WEX104" s="635"/>
      <c r="WEY104" s="636"/>
      <c r="WEZ104" s="632"/>
      <c r="WFA104" s="633"/>
      <c r="WFB104" s="633"/>
      <c r="WFC104" s="634"/>
      <c r="WFD104" s="635"/>
      <c r="WFE104" s="636"/>
      <c r="WFF104" s="632"/>
      <c r="WFG104" s="633"/>
      <c r="WFH104" s="633"/>
      <c r="WFI104" s="634"/>
      <c r="WFJ104" s="635"/>
      <c r="WFK104" s="636"/>
      <c r="WFL104" s="632"/>
      <c r="WFM104" s="633"/>
      <c r="WFN104" s="633"/>
      <c r="WFO104" s="634"/>
      <c r="WFP104" s="635"/>
      <c r="WFQ104" s="636"/>
      <c r="WFR104" s="632"/>
      <c r="WFS104" s="633"/>
      <c r="WFT104" s="633"/>
      <c r="WFU104" s="634"/>
      <c r="WFV104" s="635"/>
      <c r="WFW104" s="636"/>
      <c r="WFX104" s="632"/>
      <c r="WFY104" s="633"/>
      <c r="WFZ104" s="633"/>
      <c r="WGA104" s="634"/>
      <c r="WGB104" s="635"/>
      <c r="WGC104" s="636"/>
      <c r="WGD104" s="632"/>
      <c r="WGE104" s="633"/>
      <c r="WGF104" s="633"/>
      <c r="WGG104" s="634"/>
      <c r="WGH104" s="635"/>
      <c r="WGI104" s="636"/>
      <c r="WGJ104" s="632"/>
      <c r="WGK104" s="633"/>
      <c r="WGL104" s="633"/>
      <c r="WGM104" s="634"/>
      <c r="WGN104" s="635"/>
      <c r="WGO104" s="636"/>
      <c r="WGP104" s="632"/>
      <c r="WGQ104" s="633"/>
      <c r="WGR104" s="633"/>
      <c r="WGS104" s="634"/>
      <c r="WGT104" s="635"/>
      <c r="WGU104" s="636"/>
      <c r="WGV104" s="632"/>
      <c r="WGW104" s="633"/>
      <c r="WGX104" s="633"/>
      <c r="WGY104" s="634"/>
      <c r="WGZ104" s="635"/>
      <c r="WHA104" s="636"/>
      <c r="WHB104" s="632"/>
      <c r="WHC104" s="633"/>
      <c r="WHD104" s="633"/>
      <c r="WHE104" s="634"/>
      <c r="WHF104" s="635"/>
      <c r="WHG104" s="636"/>
      <c r="WHH104" s="632"/>
      <c r="WHI104" s="633"/>
      <c r="WHJ104" s="633"/>
      <c r="WHK104" s="634"/>
      <c r="WHL104" s="635"/>
      <c r="WHM104" s="636"/>
      <c r="WHN104" s="632"/>
      <c r="WHO104" s="633"/>
      <c r="WHP104" s="633"/>
      <c r="WHQ104" s="634"/>
      <c r="WHR104" s="635"/>
      <c r="WHS104" s="636"/>
      <c r="WHT104" s="632"/>
      <c r="WHU104" s="633"/>
      <c r="WHV104" s="633"/>
      <c r="WHW104" s="634"/>
      <c r="WHX104" s="635"/>
      <c r="WHY104" s="636"/>
      <c r="WHZ104" s="632"/>
      <c r="WIA104" s="633"/>
      <c r="WIB104" s="633"/>
      <c r="WIC104" s="634"/>
      <c r="WID104" s="635"/>
      <c r="WIE104" s="636"/>
      <c r="WIF104" s="632"/>
      <c r="WIG104" s="633"/>
      <c r="WIH104" s="633"/>
      <c r="WII104" s="634"/>
      <c r="WIJ104" s="635"/>
      <c r="WIK104" s="636"/>
      <c r="WIL104" s="632"/>
      <c r="WIM104" s="633"/>
      <c r="WIN104" s="633"/>
      <c r="WIO104" s="634"/>
      <c r="WIP104" s="635"/>
      <c r="WIQ104" s="636"/>
      <c r="WIR104" s="632"/>
      <c r="WIS104" s="633"/>
      <c r="WIT104" s="633"/>
      <c r="WIU104" s="634"/>
      <c r="WIV104" s="635"/>
      <c r="WIW104" s="636"/>
      <c r="WIX104" s="632"/>
      <c r="WIY104" s="633"/>
      <c r="WIZ104" s="633"/>
      <c r="WJA104" s="634"/>
      <c r="WJB104" s="635"/>
      <c r="WJC104" s="636"/>
      <c r="WJD104" s="632"/>
      <c r="WJE104" s="633"/>
      <c r="WJF104" s="633"/>
      <c r="WJG104" s="634"/>
      <c r="WJH104" s="635"/>
      <c r="WJI104" s="636"/>
      <c r="WJJ104" s="632"/>
      <c r="WJK104" s="633"/>
      <c r="WJL104" s="633"/>
      <c r="WJM104" s="634"/>
      <c r="WJN104" s="635"/>
      <c r="WJO104" s="636"/>
      <c r="WJP104" s="632"/>
      <c r="WJQ104" s="633"/>
      <c r="WJR104" s="633"/>
      <c r="WJS104" s="634"/>
      <c r="WJT104" s="635"/>
      <c r="WJU104" s="636"/>
      <c r="WJV104" s="632"/>
      <c r="WJW104" s="633"/>
      <c r="WJX104" s="633"/>
      <c r="WJY104" s="634"/>
      <c r="WJZ104" s="635"/>
      <c r="WKA104" s="636"/>
      <c r="WKB104" s="632"/>
      <c r="WKC104" s="633"/>
      <c r="WKD104" s="633"/>
      <c r="WKE104" s="634"/>
      <c r="WKF104" s="635"/>
      <c r="WKG104" s="636"/>
      <c r="WKH104" s="632"/>
      <c r="WKI104" s="633"/>
      <c r="WKJ104" s="633"/>
      <c r="WKK104" s="634"/>
      <c r="WKL104" s="635"/>
      <c r="WKM104" s="636"/>
      <c r="WKN104" s="632"/>
      <c r="WKO104" s="633"/>
      <c r="WKP104" s="633"/>
      <c r="WKQ104" s="634"/>
      <c r="WKR104" s="635"/>
      <c r="WKS104" s="636"/>
      <c r="WKT104" s="632"/>
      <c r="WKU104" s="633"/>
      <c r="WKV104" s="633"/>
      <c r="WKW104" s="634"/>
      <c r="WKX104" s="635"/>
      <c r="WKY104" s="636"/>
      <c r="WKZ104" s="632"/>
      <c r="WLA104" s="633"/>
      <c r="WLB104" s="633"/>
      <c r="WLC104" s="634"/>
      <c r="WLD104" s="635"/>
      <c r="WLE104" s="636"/>
      <c r="WLF104" s="632"/>
      <c r="WLG104" s="633"/>
      <c r="WLH104" s="633"/>
      <c r="WLI104" s="634"/>
      <c r="WLJ104" s="635"/>
      <c r="WLK104" s="636"/>
      <c r="WLL104" s="632"/>
      <c r="WLM104" s="633"/>
      <c r="WLN104" s="633"/>
      <c r="WLO104" s="634"/>
      <c r="WLP104" s="635"/>
      <c r="WLQ104" s="636"/>
      <c r="WLR104" s="632"/>
      <c r="WLS104" s="633"/>
      <c r="WLT104" s="633"/>
      <c r="WLU104" s="634"/>
      <c r="WLV104" s="635"/>
      <c r="WLW104" s="636"/>
      <c r="WLX104" s="632"/>
      <c r="WLY104" s="633"/>
      <c r="WLZ104" s="633"/>
      <c r="WMA104" s="634"/>
      <c r="WMB104" s="635"/>
      <c r="WMC104" s="636"/>
      <c r="WMD104" s="632"/>
      <c r="WME104" s="633"/>
      <c r="WMF104" s="633"/>
      <c r="WMG104" s="634"/>
      <c r="WMH104" s="635"/>
      <c r="WMI104" s="636"/>
      <c r="WMJ104" s="632"/>
      <c r="WMK104" s="633"/>
      <c r="WML104" s="633"/>
      <c r="WMM104" s="634"/>
      <c r="WMN104" s="635"/>
      <c r="WMO104" s="636"/>
      <c r="WMP104" s="632"/>
      <c r="WMQ104" s="633"/>
      <c r="WMR104" s="633"/>
      <c r="WMS104" s="634"/>
      <c r="WMT104" s="635"/>
      <c r="WMU104" s="636"/>
      <c r="WMV104" s="632"/>
      <c r="WMW104" s="633"/>
      <c r="WMX104" s="633"/>
      <c r="WMY104" s="634"/>
      <c r="WMZ104" s="635"/>
      <c r="WNA104" s="636"/>
      <c r="WNB104" s="632"/>
      <c r="WNC104" s="633"/>
      <c r="WND104" s="633"/>
      <c r="WNE104" s="634"/>
      <c r="WNF104" s="635"/>
      <c r="WNG104" s="636"/>
      <c r="WNH104" s="632"/>
      <c r="WNI104" s="633"/>
      <c r="WNJ104" s="633"/>
      <c r="WNK104" s="634"/>
      <c r="WNL104" s="635"/>
      <c r="WNM104" s="636"/>
      <c r="WNN104" s="632"/>
      <c r="WNO104" s="633"/>
      <c r="WNP104" s="633"/>
      <c r="WNQ104" s="634"/>
      <c r="WNR104" s="635"/>
      <c r="WNS104" s="636"/>
      <c r="WNT104" s="632"/>
      <c r="WNU104" s="633"/>
      <c r="WNV104" s="633"/>
      <c r="WNW104" s="634"/>
      <c r="WNX104" s="635"/>
      <c r="WNY104" s="636"/>
      <c r="WNZ104" s="632"/>
      <c r="WOA104" s="633"/>
      <c r="WOB104" s="633"/>
      <c r="WOC104" s="634"/>
      <c r="WOD104" s="635"/>
      <c r="WOE104" s="636"/>
      <c r="WOF104" s="632"/>
      <c r="WOG104" s="633"/>
      <c r="WOH104" s="633"/>
      <c r="WOI104" s="634"/>
      <c r="WOJ104" s="635"/>
      <c r="WOK104" s="636"/>
      <c r="WOL104" s="632"/>
      <c r="WOM104" s="633"/>
      <c r="WON104" s="633"/>
      <c r="WOO104" s="634"/>
      <c r="WOP104" s="635"/>
      <c r="WOQ104" s="636"/>
      <c r="WOR104" s="632"/>
      <c r="WOS104" s="633"/>
      <c r="WOT104" s="633"/>
      <c r="WOU104" s="634"/>
      <c r="WOV104" s="635"/>
      <c r="WOW104" s="636"/>
      <c r="WOX104" s="632"/>
      <c r="WOY104" s="633"/>
      <c r="WOZ104" s="633"/>
      <c r="WPA104" s="634"/>
      <c r="WPB104" s="635"/>
      <c r="WPC104" s="636"/>
      <c r="WPD104" s="632"/>
      <c r="WPE104" s="633"/>
      <c r="WPF104" s="633"/>
      <c r="WPG104" s="634"/>
      <c r="WPH104" s="635"/>
      <c r="WPI104" s="636"/>
      <c r="WPJ104" s="632"/>
      <c r="WPK104" s="633"/>
      <c r="WPL104" s="633"/>
      <c r="WPM104" s="634"/>
      <c r="WPN104" s="635"/>
      <c r="WPO104" s="636"/>
      <c r="WPP104" s="632"/>
      <c r="WPQ104" s="633"/>
      <c r="WPR104" s="633"/>
      <c r="WPS104" s="634"/>
      <c r="WPT104" s="635"/>
      <c r="WPU104" s="636"/>
      <c r="WPV104" s="632"/>
      <c r="WPW104" s="633"/>
      <c r="WPX104" s="633"/>
      <c r="WPY104" s="634"/>
      <c r="WPZ104" s="635"/>
      <c r="WQA104" s="636"/>
      <c r="WQB104" s="632"/>
      <c r="WQC104" s="633"/>
      <c r="WQD104" s="633"/>
      <c r="WQE104" s="634"/>
      <c r="WQF104" s="635"/>
      <c r="WQG104" s="636"/>
      <c r="WQH104" s="632"/>
      <c r="WQI104" s="633"/>
      <c r="WQJ104" s="633"/>
      <c r="WQK104" s="634"/>
      <c r="WQL104" s="635"/>
      <c r="WQM104" s="636"/>
      <c r="WQN104" s="632"/>
      <c r="WQO104" s="633"/>
      <c r="WQP104" s="633"/>
      <c r="WQQ104" s="634"/>
      <c r="WQR104" s="635"/>
      <c r="WQS104" s="636"/>
      <c r="WQT104" s="632"/>
      <c r="WQU104" s="633"/>
      <c r="WQV104" s="633"/>
      <c r="WQW104" s="634"/>
      <c r="WQX104" s="635"/>
      <c r="WQY104" s="636"/>
      <c r="WQZ104" s="632"/>
      <c r="WRA104" s="633"/>
      <c r="WRB104" s="633"/>
      <c r="WRC104" s="634"/>
      <c r="WRD104" s="635"/>
      <c r="WRE104" s="636"/>
      <c r="WRF104" s="632"/>
      <c r="WRG104" s="633"/>
      <c r="WRH104" s="633"/>
      <c r="WRI104" s="634"/>
      <c r="WRJ104" s="635"/>
      <c r="WRK104" s="636"/>
      <c r="WRL104" s="632"/>
      <c r="WRM104" s="633"/>
      <c r="WRN104" s="633"/>
      <c r="WRO104" s="634"/>
      <c r="WRP104" s="635"/>
      <c r="WRQ104" s="636"/>
      <c r="WRR104" s="632"/>
      <c r="WRS104" s="633"/>
      <c r="WRT104" s="633"/>
      <c r="WRU104" s="634"/>
      <c r="WRV104" s="635"/>
      <c r="WRW104" s="636"/>
      <c r="WRX104" s="632"/>
      <c r="WRY104" s="633"/>
      <c r="WRZ104" s="633"/>
      <c r="WSA104" s="634"/>
      <c r="WSB104" s="635"/>
      <c r="WSC104" s="636"/>
      <c r="WSD104" s="632"/>
      <c r="WSE104" s="633"/>
      <c r="WSF104" s="633"/>
      <c r="WSG104" s="634"/>
      <c r="WSH104" s="635"/>
      <c r="WSI104" s="636"/>
      <c r="WSJ104" s="632"/>
      <c r="WSK104" s="633"/>
      <c r="WSL104" s="633"/>
      <c r="WSM104" s="634"/>
      <c r="WSN104" s="635"/>
      <c r="WSO104" s="636"/>
      <c r="WSP104" s="632"/>
      <c r="WSQ104" s="633"/>
      <c r="WSR104" s="633"/>
      <c r="WSS104" s="634"/>
      <c r="WST104" s="635"/>
      <c r="WSU104" s="636"/>
      <c r="WSV104" s="632"/>
      <c r="WSW104" s="633"/>
      <c r="WSX104" s="633"/>
      <c r="WSY104" s="634"/>
      <c r="WSZ104" s="635"/>
      <c r="WTA104" s="636"/>
      <c r="WTB104" s="632"/>
      <c r="WTC104" s="633"/>
      <c r="WTD104" s="633"/>
      <c r="WTE104" s="634"/>
      <c r="WTF104" s="635"/>
      <c r="WTG104" s="636"/>
      <c r="WTH104" s="632"/>
      <c r="WTI104" s="633"/>
      <c r="WTJ104" s="633"/>
      <c r="WTK104" s="634"/>
      <c r="WTL104" s="635"/>
      <c r="WTM104" s="636"/>
      <c r="WTN104" s="632"/>
      <c r="WTO104" s="633"/>
      <c r="WTP104" s="633"/>
      <c r="WTQ104" s="634"/>
      <c r="WTR104" s="635"/>
      <c r="WTS104" s="636"/>
      <c r="WTT104" s="632"/>
      <c r="WTU104" s="633"/>
      <c r="WTV104" s="633"/>
      <c r="WTW104" s="634"/>
      <c r="WTX104" s="635"/>
      <c r="WTY104" s="636"/>
      <c r="WTZ104" s="632"/>
      <c r="WUA104" s="633"/>
      <c r="WUB104" s="633"/>
      <c r="WUC104" s="634"/>
      <c r="WUD104" s="635"/>
      <c r="WUE104" s="636"/>
      <c r="WUF104" s="632"/>
      <c r="WUG104" s="633"/>
      <c r="WUH104" s="633"/>
      <c r="WUI104" s="634"/>
      <c r="WUJ104" s="635"/>
      <c r="WUK104" s="636"/>
      <c r="WUL104" s="632"/>
      <c r="WUM104" s="633"/>
      <c r="WUN104" s="633"/>
      <c r="WUO104" s="634"/>
      <c r="WUP104" s="635"/>
      <c r="WUQ104" s="636"/>
      <c r="WUR104" s="632"/>
      <c r="WUS104" s="633"/>
      <c r="WUT104" s="633"/>
      <c r="WUU104" s="634"/>
      <c r="WUV104" s="635"/>
      <c r="WUW104" s="636"/>
      <c r="WUX104" s="632"/>
      <c r="WUY104" s="633"/>
      <c r="WUZ104" s="633"/>
      <c r="WVA104" s="634"/>
      <c r="WVB104" s="635"/>
      <c r="WVC104" s="636"/>
      <c r="WVD104" s="632"/>
      <c r="WVE104" s="633"/>
      <c r="WVF104" s="633"/>
      <c r="WVG104" s="634"/>
      <c r="WVH104" s="635"/>
      <c r="WVI104" s="636"/>
      <c r="WVJ104" s="632"/>
      <c r="WVK104" s="633"/>
      <c r="WVL104" s="633"/>
      <c r="WVM104" s="634"/>
      <c r="WVN104" s="635"/>
      <c r="WVO104" s="636"/>
      <c r="WVP104" s="632"/>
      <c r="WVQ104" s="633"/>
      <c r="WVR104" s="633"/>
      <c r="WVS104" s="634"/>
      <c r="WVT104" s="635"/>
      <c r="WVU104" s="636"/>
      <c r="WVV104" s="632"/>
      <c r="WVW104" s="633"/>
      <c r="WVX104" s="633"/>
      <c r="WVY104" s="634"/>
      <c r="WVZ104" s="635"/>
      <c r="WWA104" s="636"/>
      <c r="WWB104" s="632"/>
      <c r="WWC104" s="633"/>
      <c r="WWD104" s="633"/>
      <c r="WWE104" s="634"/>
      <c r="WWF104" s="635"/>
      <c r="WWG104" s="636"/>
      <c r="WWH104" s="632"/>
      <c r="WWI104" s="633"/>
      <c r="WWJ104" s="633"/>
      <c r="WWK104" s="634"/>
      <c r="WWL104" s="635"/>
      <c r="WWM104" s="636"/>
      <c r="WWN104" s="632"/>
      <c r="WWO104" s="633"/>
      <c r="WWP104" s="633"/>
      <c r="WWQ104" s="634"/>
      <c r="WWR104" s="635"/>
      <c r="WWS104" s="636"/>
      <c r="WWT104" s="632"/>
      <c r="WWU104" s="633"/>
      <c r="WWV104" s="633"/>
      <c r="WWW104" s="634"/>
      <c r="WWX104" s="635"/>
      <c r="WWY104" s="636"/>
      <c r="WWZ104" s="632"/>
      <c r="WXA104" s="633"/>
      <c r="WXB104" s="633"/>
      <c r="WXC104" s="634"/>
      <c r="WXD104" s="635"/>
      <c r="WXE104" s="636"/>
      <c r="WXF104" s="632"/>
      <c r="WXG104" s="633"/>
      <c r="WXH104" s="633"/>
      <c r="WXI104" s="634"/>
      <c r="WXJ104" s="635"/>
      <c r="WXK104" s="636"/>
      <c r="WXL104" s="632"/>
      <c r="WXM104" s="633"/>
      <c r="WXN104" s="633"/>
      <c r="WXO104" s="634"/>
      <c r="WXP104" s="635"/>
      <c r="WXQ104" s="636"/>
      <c r="WXR104" s="632"/>
      <c r="WXS104" s="633"/>
      <c r="WXT104" s="633"/>
      <c r="WXU104" s="634"/>
      <c r="WXV104" s="635"/>
      <c r="WXW104" s="636"/>
      <c r="WXX104" s="632"/>
      <c r="WXY104" s="633"/>
      <c r="WXZ104" s="633"/>
      <c r="WYA104" s="634"/>
      <c r="WYB104" s="635"/>
      <c r="WYC104" s="636"/>
      <c r="WYD104" s="632"/>
      <c r="WYE104" s="633"/>
      <c r="WYF104" s="633"/>
      <c r="WYG104" s="634"/>
      <c r="WYH104" s="635"/>
      <c r="WYI104" s="636"/>
      <c r="WYJ104" s="632"/>
      <c r="WYK104" s="633"/>
      <c r="WYL104" s="633"/>
      <c r="WYM104" s="634"/>
      <c r="WYN104" s="635"/>
      <c r="WYO104" s="636"/>
      <c r="WYP104" s="632"/>
      <c r="WYQ104" s="633"/>
      <c r="WYR104" s="633"/>
      <c r="WYS104" s="634"/>
      <c r="WYT104" s="635"/>
      <c r="WYU104" s="636"/>
      <c r="WYV104" s="632"/>
      <c r="WYW104" s="633"/>
      <c r="WYX104" s="633"/>
      <c r="WYY104" s="634"/>
      <c r="WYZ104" s="635"/>
      <c r="WZA104" s="636"/>
      <c r="WZB104" s="632"/>
      <c r="WZC104" s="633"/>
      <c r="WZD104" s="633"/>
      <c r="WZE104" s="634"/>
      <c r="WZF104" s="635"/>
      <c r="WZG104" s="636"/>
      <c r="WZH104" s="632"/>
      <c r="WZI104" s="633"/>
      <c r="WZJ104" s="633"/>
      <c r="WZK104" s="634"/>
      <c r="WZL104" s="635"/>
      <c r="WZM104" s="636"/>
      <c r="WZN104" s="632"/>
      <c r="WZO104" s="633"/>
      <c r="WZP104" s="633"/>
      <c r="WZQ104" s="634"/>
      <c r="WZR104" s="635"/>
      <c r="WZS104" s="636"/>
      <c r="WZT104" s="632"/>
      <c r="WZU104" s="633"/>
      <c r="WZV104" s="633"/>
      <c r="WZW104" s="634"/>
      <c r="WZX104" s="635"/>
      <c r="WZY104" s="636"/>
      <c r="WZZ104" s="632"/>
      <c r="XAA104" s="633"/>
      <c r="XAB104" s="633"/>
      <c r="XAC104" s="634"/>
      <c r="XAD104" s="635"/>
      <c r="XAE104" s="636"/>
      <c r="XAF104" s="632"/>
      <c r="XAG104" s="633"/>
      <c r="XAH104" s="633"/>
      <c r="XAI104" s="634"/>
      <c r="XAJ104" s="635"/>
      <c r="XAK104" s="636"/>
      <c r="XAL104" s="632"/>
      <c r="XAM104" s="633"/>
      <c r="XAN104" s="633"/>
      <c r="XAO104" s="634"/>
      <c r="XAP104" s="635"/>
      <c r="XAQ104" s="636"/>
      <c r="XAR104" s="632"/>
      <c r="XAS104" s="633"/>
      <c r="XAT104" s="633"/>
      <c r="XAU104" s="634"/>
      <c r="XAV104" s="635"/>
      <c r="XAW104" s="636"/>
      <c r="XAX104" s="632"/>
      <c r="XAY104" s="633"/>
      <c r="XAZ104" s="633"/>
      <c r="XBA104" s="634"/>
      <c r="XBB104" s="635"/>
      <c r="XBC104" s="636"/>
      <c r="XBD104" s="632"/>
      <c r="XBE104" s="633"/>
      <c r="XBF104" s="633"/>
      <c r="XBG104" s="634"/>
      <c r="XBH104" s="635"/>
      <c r="XBI104" s="636"/>
      <c r="XBJ104" s="632"/>
      <c r="XBK104" s="633"/>
      <c r="XBL104" s="633"/>
      <c r="XBM104" s="634"/>
      <c r="XBN104" s="635"/>
      <c r="XBO104" s="636"/>
      <c r="XBP104" s="632"/>
      <c r="XBQ104" s="633"/>
      <c r="XBR104" s="633"/>
      <c r="XBS104" s="634"/>
      <c r="XBT104" s="635"/>
      <c r="XBU104" s="636"/>
      <c r="XBV104" s="632"/>
      <c r="XBW104" s="633"/>
      <c r="XBX104" s="633"/>
      <c r="XBY104" s="634"/>
      <c r="XBZ104" s="635"/>
      <c r="XCA104" s="636"/>
      <c r="XCB104" s="632"/>
      <c r="XCC104" s="633"/>
      <c r="XCD104" s="633"/>
      <c r="XCE104" s="634"/>
      <c r="XCF104" s="635"/>
      <c r="XCG104" s="636"/>
      <c r="XCH104" s="632"/>
      <c r="XCI104" s="633"/>
      <c r="XCJ104" s="633"/>
      <c r="XCK104" s="634"/>
      <c r="XCL104" s="635"/>
      <c r="XCM104" s="636"/>
      <c r="XCN104" s="632"/>
      <c r="XCO104" s="633"/>
      <c r="XCP104" s="633"/>
      <c r="XCQ104" s="634"/>
      <c r="XCR104" s="635"/>
      <c r="XCS104" s="636"/>
      <c r="XCT104" s="632"/>
      <c r="XCU104" s="633"/>
      <c r="XCV104" s="633"/>
      <c r="XCW104" s="634"/>
      <c r="XCX104" s="635"/>
      <c r="XCY104" s="636"/>
      <c r="XCZ104" s="632"/>
      <c r="XDA104" s="633"/>
      <c r="XDB104" s="633"/>
      <c r="XDC104" s="634"/>
      <c r="XDD104" s="635"/>
      <c r="XDE104" s="636"/>
      <c r="XDF104" s="632"/>
      <c r="XDG104" s="633"/>
      <c r="XDH104" s="633"/>
      <c r="XDI104" s="634"/>
      <c r="XDJ104" s="635"/>
      <c r="XDK104" s="636"/>
      <c r="XDL104" s="632"/>
      <c r="XDM104" s="633"/>
      <c r="XDN104" s="633"/>
      <c r="XDO104" s="634"/>
      <c r="XDP104" s="635"/>
      <c r="XDQ104" s="636"/>
      <c r="XDR104" s="632"/>
      <c r="XDS104" s="633"/>
      <c r="XDT104" s="633"/>
      <c r="XDU104" s="634"/>
      <c r="XDV104" s="635"/>
      <c r="XDW104" s="636"/>
      <c r="XDX104" s="632"/>
      <c r="XDY104" s="633"/>
      <c r="XDZ104" s="633"/>
      <c r="XEA104" s="634"/>
      <c r="XEB104" s="635"/>
      <c r="XEC104" s="636"/>
      <c r="XED104" s="632"/>
      <c r="XEE104" s="633"/>
      <c r="XEF104" s="633"/>
      <c r="XEG104" s="634"/>
      <c r="XEH104" s="635"/>
      <c r="XEI104" s="636"/>
      <c r="XEJ104" s="632"/>
      <c r="XEK104" s="633"/>
      <c r="XEL104" s="633"/>
      <c r="XEM104" s="634"/>
      <c r="XEN104" s="635"/>
      <c r="XEO104" s="636"/>
      <c r="XEP104" s="632"/>
      <c r="XEQ104" s="633"/>
      <c r="XER104" s="633"/>
      <c r="XES104" s="634"/>
      <c r="XET104" s="635"/>
      <c r="XEU104" s="636"/>
      <c r="XEV104" s="632"/>
      <c r="XEW104" s="633"/>
      <c r="XEX104" s="633"/>
      <c r="XEY104" s="634"/>
      <c r="XEZ104" s="635"/>
      <c r="XFA104" s="636"/>
      <c r="XFB104" s="632"/>
      <c r="XFC104" s="633"/>
      <c r="XFD104" s="633"/>
    </row>
    <row r="105" spans="1:16384" s="481" customFormat="1" ht="14.85" customHeight="1">
      <c r="A105" s="290"/>
      <c r="B105" s="175"/>
      <c r="C105" s="637"/>
      <c r="D105" s="638"/>
      <c r="E105" s="639"/>
      <c r="F105" s="640"/>
    </row>
    <row r="106" spans="1:16384" ht="14.85" customHeight="1">
      <c r="A106" s="641"/>
    </row>
    <row r="107" spans="1:16384" ht="14.85" customHeight="1">
      <c r="A107" s="263" t="s">
        <v>75</v>
      </c>
      <c r="B107" s="150"/>
      <c r="C107" s="150"/>
      <c r="D107" s="150"/>
      <c r="E107" s="150"/>
      <c r="F107" s="150"/>
    </row>
    <row r="108" spans="1:16384" ht="26.4">
      <c r="A108" s="820"/>
      <c r="B108" s="1103"/>
      <c r="C108" s="815" t="s">
        <v>1165</v>
      </c>
      <c r="D108" s="815" t="s">
        <v>1166</v>
      </c>
      <c r="E108" s="1104" t="s">
        <v>62</v>
      </c>
      <c r="F108" s="1104" t="s">
        <v>63</v>
      </c>
    </row>
    <row r="109" spans="1:16384" ht="14.85" customHeight="1">
      <c r="A109" s="63" t="s">
        <v>76</v>
      </c>
      <c r="B109" s="53"/>
      <c r="C109" s="46">
        <v>1687.0000000000002</v>
      </c>
      <c r="D109" s="47">
        <v>1633.1999999999998</v>
      </c>
      <c r="E109" s="54">
        <v>53.800000000000409</v>
      </c>
      <c r="F109" s="55">
        <v>3.2941464609356118E-2</v>
      </c>
    </row>
    <row r="110" spans="1:16384" ht="14.85" customHeight="1">
      <c r="A110" s="63" t="s">
        <v>77</v>
      </c>
      <c r="B110" s="53"/>
      <c r="C110" s="49">
        <v>-0.2</v>
      </c>
      <c r="D110" s="47">
        <v>-110.4</v>
      </c>
      <c r="E110" s="56">
        <v>110.2</v>
      </c>
      <c r="F110" s="57">
        <v>-0.99818840579710144</v>
      </c>
    </row>
    <row r="111" spans="1:16384" s="481" customFormat="1" ht="13.2">
      <c r="A111" s="63" t="s">
        <v>78</v>
      </c>
      <c r="B111" s="53"/>
      <c r="C111" s="49">
        <v>-275.8</v>
      </c>
      <c r="D111" s="47">
        <v>-205.3</v>
      </c>
      <c r="E111" s="56">
        <v>-70.5</v>
      </c>
      <c r="F111" s="57">
        <v>0.34339990258158792</v>
      </c>
      <c r="G111" s="482"/>
      <c r="H111" s="166"/>
      <c r="J111" s="392"/>
    </row>
    <row r="112" spans="1:16384" ht="14.85" customHeight="1">
      <c r="A112" s="270" t="s">
        <v>79</v>
      </c>
      <c r="B112" s="267"/>
      <c r="C112" s="626">
        <v>1411.0000000000002</v>
      </c>
      <c r="D112" s="627">
        <v>1317.4999999999998</v>
      </c>
      <c r="E112" s="628">
        <v>93.500000000000455</v>
      </c>
      <c r="F112" s="623">
        <v>7.0967741935484233E-2</v>
      </c>
      <c r="G112" s="392"/>
      <c r="H112" s="392"/>
    </row>
    <row r="113" spans="1:8" ht="14.85" customHeight="1">
      <c r="A113" s="279" t="s">
        <v>966</v>
      </c>
      <c r="B113" s="53"/>
      <c r="C113" s="620">
        <v>2.71</v>
      </c>
      <c r="D113" s="191">
        <v>2.72</v>
      </c>
      <c r="E113" s="621">
        <v>-1.0000000000000231E-2</v>
      </c>
      <c r="F113" s="57">
        <v>-3.6764705882353786E-3</v>
      </c>
      <c r="G113" s="392"/>
      <c r="H113" s="392"/>
    </row>
    <row r="114" spans="1:8" ht="14.85" customHeight="1">
      <c r="A114" s="170" t="s">
        <v>967</v>
      </c>
      <c r="B114" s="50"/>
      <c r="C114" s="620">
        <v>2.5099999999999998</v>
      </c>
      <c r="D114" s="191">
        <v>2.6</v>
      </c>
      <c r="E114" s="621">
        <v>-9.0000000000000302E-2</v>
      </c>
      <c r="F114" s="57">
        <v>-3.4615384615384728E-2</v>
      </c>
      <c r="G114" s="392"/>
      <c r="H114" s="392"/>
    </row>
    <row r="115" spans="1:8" ht="14.85" customHeight="1">
      <c r="A115" s="934" t="s">
        <v>968</v>
      </c>
      <c r="B115" s="920"/>
      <c r="C115" s="935">
        <v>0.32</v>
      </c>
      <c r="D115" s="936">
        <v>0.29399999999999998</v>
      </c>
      <c r="E115" s="937" t="s">
        <v>1099</v>
      </c>
      <c r="F115" s="938" t="s">
        <v>30</v>
      </c>
      <c r="G115" s="392"/>
      <c r="H115" s="392"/>
    </row>
    <row r="116" spans="1:8" ht="14.85" customHeight="1">
      <c r="A116" s="933"/>
      <c r="G116" s="392"/>
      <c r="H116" s="392"/>
    </row>
    <row r="117" spans="1:8" ht="14.85" customHeight="1">
      <c r="A117" s="482"/>
      <c r="B117" s="479"/>
      <c r="C117" s="480"/>
      <c r="D117" s="480"/>
      <c r="E117" s="480"/>
      <c r="F117" s="480"/>
    </row>
    <row r="118" spans="1:8" ht="14.85" customHeight="1">
      <c r="A118" s="263" t="s">
        <v>80</v>
      </c>
      <c r="B118" s="150"/>
      <c r="C118" s="150"/>
      <c r="D118" s="150"/>
      <c r="E118" s="150"/>
      <c r="F118" s="150"/>
    </row>
    <row r="119" spans="1:8" ht="52.8">
      <c r="A119" s="1106"/>
      <c r="B119" s="1106" t="s">
        <v>959</v>
      </c>
      <c r="C119" s="1106" t="s">
        <v>81</v>
      </c>
      <c r="D119" s="1106" t="s">
        <v>82</v>
      </c>
      <c r="E119" s="1106" t="s">
        <v>83</v>
      </c>
      <c r="F119" s="1106" t="s">
        <v>84</v>
      </c>
    </row>
    <row r="120" spans="1:8" ht="14.85" customHeight="1">
      <c r="A120" s="44" t="s">
        <v>85</v>
      </c>
      <c r="B120" s="47">
        <v>904.58400000000006</v>
      </c>
      <c r="C120" s="66">
        <v>1.9583333333333355</v>
      </c>
      <c r="D120" s="47">
        <v>4.2777777777777768</v>
      </c>
      <c r="E120" s="73">
        <v>1</v>
      </c>
      <c r="F120" s="73">
        <v>1</v>
      </c>
    </row>
    <row r="121" spans="1:8" ht="14.85" customHeight="1">
      <c r="A121" s="352" t="s">
        <v>1164</v>
      </c>
      <c r="B121" s="642">
        <v>642.31600000000014</v>
      </c>
      <c r="C121" s="66">
        <v>3.2629578566248685</v>
      </c>
      <c r="D121" s="642">
        <v>6.5977005295437019</v>
      </c>
      <c r="E121" s="940" t="s">
        <v>1105</v>
      </c>
      <c r="F121" s="939">
        <v>0.87710202412376914</v>
      </c>
    </row>
    <row r="122" spans="1:8" ht="14.85" customHeight="1">
      <c r="A122" s="352" t="s">
        <v>86</v>
      </c>
      <c r="B122" s="642">
        <v>86</v>
      </c>
      <c r="C122" s="66">
        <v>5.3559578128828065</v>
      </c>
      <c r="D122" s="642">
        <v>1.7377502089648678</v>
      </c>
      <c r="E122" s="939">
        <v>0</v>
      </c>
      <c r="F122" s="939">
        <v>1</v>
      </c>
    </row>
    <row r="123" spans="1:8" ht="14.85" customHeight="1">
      <c r="A123" s="276" t="s">
        <v>87</v>
      </c>
      <c r="B123" s="642">
        <v>54.1</v>
      </c>
      <c r="C123" s="206" t="s">
        <v>112</v>
      </c>
      <c r="D123" s="642">
        <v>5.9921910193509325</v>
      </c>
      <c r="E123" s="939" t="s">
        <v>112</v>
      </c>
      <c r="F123" s="939">
        <v>0.85027726432532347</v>
      </c>
    </row>
    <row r="124" spans="1:8" ht="14.85" customHeight="1">
      <c r="A124" s="270" t="s">
        <v>88</v>
      </c>
      <c r="B124" s="627">
        <v>1687</v>
      </c>
      <c r="C124" s="643">
        <v>2.6707947803447212</v>
      </c>
      <c r="D124" s="627">
        <v>5.0927869576807359</v>
      </c>
      <c r="E124" s="941">
        <v>0.79138161422643749</v>
      </c>
      <c r="F124" s="941">
        <v>0.94840584690402085</v>
      </c>
    </row>
    <row r="125" spans="1:8" ht="14.25" customHeight="1">
      <c r="A125" t="s">
        <v>1107</v>
      </c>
    </row>
    <row r="127" spans="1:8" ht="14.85" customHeight="1">
      <c r="G127" s="392"/>
    </row>
    <row r="128" spans="1:8" ht="14.85" customHeight="1">
      <c r="A128" s="263" t="s">
        <v>89</v>
      </c>
      <c r="B128" s="150"/>
      <c r="C128" s="150"/>
      <c r="D128" s="150"/>
      <c r="E128" s="150"/>
      <c r="F128" s="150"/>
      <c r="H128" s="392"/>
    </row>
    <row r="129" spans="1:8" ht="26.4">
      <c r="A129" s="820"/>
      <c r="B129" s="1103"/>
      <c r="C129" s="815" t="s">
        <v>1165</v>
      </c>
      <c r="D129" s="815" t="s">
        <v>1166</v>
      </c>
      <c r="E129" s="1104" t="s">
        <v>14</v>
      </c>
      <c r="F129" s="1104" t="s">
        <v>63</v>
      </c>
      <c r="G129" s="392"/>
      <c r="H129" s="392"/>
    </row>
    <row r="130" spans="1:8" ht="14.85" customHeight="1">
      <c r="A130" s="284" t="s">
        <v>90</v>
      </c>
      <c r="B130" s="281"/>
      <c r="C130" s="282">
        <v>205.3</v>
      </c>
      <c r="D130" s="283">
        <v>694.1</v>
      </c>
      <c r="E130" s="756">
        <v>-488.8</v>
      </c>
      <c r="F130" s="1105">
        <v>-0.70422129376170584</v>
      </c>
      <c r="G130" s="392"/>
      <c r="H130" s="392"/>
    </row>
    <row r="131" spans="1:8" ht="14.85" customHeight="1">
      <c r="A131" s="44" t="s">
        <v>91</v>
      </c>
      <c r="B131" s="53"/>
      <c r="C131" s="49">
        <v>392</v>
      </c>
      <c r="D131" s="47">
        <v>512</v>
      </c>
      <c r="E131" s="56">
        <v>-120</v>
      </c>
      <c r="F131" s="57">
        <v>-0.234375</v>
      </c>
      <c r="G131" s="392"/>
      <c r="H131" s="392"/>
    </row>
    <row r="132" spans="1:8" ht="14.85" customHeight="1">
      <c r="A132" s="48" t="s">
        <v>92</v>
      </c>
      <c r="B132" s="50"/>
      <c r="C132" s="49">
        <v>-284.7</v>
      </c>
      <c r="D132" s="47">
        <v>-327.60000000000002</v>
      </c>
      <c r="E132" s="56">
        <v>42.900000000000034</v>
      </c>
      <c r="F132" s="57">
        <v>-0.13095238095238104</v>
      </c>
      <c r="G132" s="392"/>
      <c r="H132" s="392"/>
    </row>
    <row r="133" spans="1:8" ht="14.85" customHeight="1">
      <c r="A133" s="276" t="s">
        <v>93</v>
      </c>
      <c r="B133" s="152"/>
      <c r="C133" s="49">
        <v>-36.799999999999997</v>
      </c>
      <c r="D133" s="47">
        <v>-152.69999999999999</v>
      </c>
      <c r="E133" s="56">
        <v>115.89999999999999</v>
      </c>
      <c r="F133" s="57">
        <v>-0.75900458415193184</v>
      </c>
      <c r="G133" s="392"/>
      <c r="H133" s="392"/>
    </row>
    <row r="134" spans="1:8" ht="14.85" customHeight="1">
      <c r="A134" s="270" t="s">
        <v>94</v>
      </c>
      <c r="B134" s="267"/>
      <c r="C134" s="626">
        <v>70.500000000000014</v>
      </c>
      <c r="D134" s="627">
        <v>31.699999999999989</v>
      </c>
      <c r="E134" s="628">
        <v>38.800000000000026</v>
      </c>
      <c r="F134" s="623">
        <v>1.2239747634069413</v>
      </c>
      <c r="G134" s="392"/>
      <c r="H134" s="392"/>
    </row>
    <row r="135" spans="1:8" ht="14.85" customHeight="1">
      <c r="A135" s="845" t="s">
        <v>969</v>
      </c>
      <c r="B135" s="281"/>
      <c r="C135" s="626">
        <v>275.79999999999995</v>
      </c>
      <c r="D135" s="627">
        <v>725.8</v>
      </c>
      <c r="E135" s="628">
        <v>-450</v>
      </c>
      <c r="F135" s="623">
        <v>-0.62000551116009928</v>
      </c>
      <c r="G135" s="392"/>
      <c r="H135" s="392"/>
    </row>
    <row r="136" spans="1:8" ht="14.85" customHeight="1">
      <c r="A136" s="28"/>
    </row>
    <row r="138" spans="1:8" ht="14.85" customHeight="1">
      <c r="A138" s="263" t="s">
        <v>95</v>
      </c>
      <c r="B138" s="150"/>
      <c r="C138" s="150"/>
      <c r="D138" s="150"/>
      <c r="E138" s="150"/>
      <c r="F138" s="150"/>
      <c r="G138" s="392"/>
      <c r="H138" s="392"/>
    </row>
    <row r="139" spans="1:8" ht="26.4">
      <c r="A139" s="820"/>
      <c r="B139" s="1103"/>
      <c r="C139" s="815" t="s">
        <v>1165</v>
      </c>
      <c r="D139" s="815" t="s">
        <v>1166</v>
      </c>
      <c r="E139" s="1104" t="s">
        <v>14</v>
      </c>
      <c r="F139" s="1104" t="s">
        <v>15</v>
      </c>
      <c r="G139" s="392"/>
      <c r="H139" s="392"/>
    </row>
    <row r="140" spans="1:8" ht="14.85" customHeight="1">
      <c r="A140" s="44" t="s">
        <v>96</v>
      </c>
      <c r="B140" s="53"/>
      <c r="C140" s="46">
        <v>294.2</v>
      </c>
      <c r="D140" s="47">
        <v>239.9</v>
      </c>
      <c r="E140" s="54">
        <v>54.299999999999983</v>
      </c>
      <c r="F140" s="55">
        <v>0.22634431012922043</v>
      </c>
      <c r="G140" s="392"/>
      <c r="H140" s="392"/>
    </row>
    <row r="141" spans="1:8" ht="14.85" customHeight="1">
      <c r="A141" s="48" t="s">
        <v>97</v>
      </c>
      <c r="B141" s="50"/>
      <c r="C141" s="49">
        <v>-20.3</v>
      </c>
      <c r="D141" s="47">
        <v>-15.2</v>
      </c>
      <c r="E141" s="56">
        <v>-5.1000000000000014</v>
      </c>
      <c r="F141" s="57">
        <v>0.33552631578947378</v>
      </c>
      <c r="G141" s="392"/>
      <c r="H141" s="392"/>
    </row>
    <row r="142" spans="1:8" ht="14.85" customHeight="1">
      <c r="A142" s="276" t="s">
        <v>98</v>
      </c>
      <c r="B142" s="152"/>
      <c r="C142" s="49">
        <v>-48.5</v>
      </c>
      <c r="D142" s="47">
        <v>-63</v>
      </c>
      <c r="E142" s="56">
        <v>14.5</v>
      </c>
      <c r="F142" s="57">
        <v>-0.23015873015873015</v>
      </c>
      <c r="G142" s="392"/>
      <c r="H142" s="392"/>
    </row>
    <row r="143" spans="1:8" ht="14.85" customHeight="1">
      <c r="A143" s="270" t="s">
        <v>99</v>
      </c>
      <c r="B143" s="267"/>
      <c r="C143" s="626">
        <v>225.39999999999998</v>
      </c>
      <c r="D143" s="627">
        <v>161.70000000000002</v>
      </c>
      <c r="E143" s="628">
        <v>63.69999999999996</v>
      </c>
      <c r="F143" s="623">
        <v>0.39393939393939365</v>
      </c>
      <c r="G143" s="392"/>
      <c r="H143" s="392"/>
    </row>
    <row r="144" spans="1:8" ht="14.85" customHeight="1">
      <c r="A144" s="48" t="s">
        <v>100</v>
      </c>
      <c r="B144" s="175"/>
      <c r="C144" s="49">
        <v>4.9000000000000004</v>
      </c>
      <c r="D144" s="47">
        <v>4.2</v>
      </c>
      <c r="E144" s="56">
        <v>0.70000000000000018</v>
      </c>
      <c r="F144" s="57">
        <v>0.16666666666666671</v>
      </c>
      <c r="G144" s="392"/>
      <c r="H144" s="392"/>
    </row>
    <row r="145" spans="1:6" s="392" customFormat="1" ht="14.85" customHeight="1">
      <c r="A145" s="44" t="s">
        <v>1005</v>
      </c>
      <c r="B145" s="50"/>
      <c r="C145" s="49">
        <v>-422.30000000000007</v>
      </c>
      <c r="D145" s="47">
        <v>-402.6</v>
      </c>
      <c r="E145" s="56">
        <v>-19.700000000000045</v>
      </c>
      <c r="F145" s="57">
        <v>4.8931942374565433E-2</v>
      </c>
    </row>
    <row r="146" spans="1:6" s="392" customFormat="1" ht="14.85" customHeight="1">
      <c r="A146" s="48" t="s">
        <v>102</v>
      </c>
      <c r="B146" s="50"/>
      <c r="C146" s="49">
        <v>3.4</v>
      </c>
      <c r="D146" s="47">
        <v>18.600000000000001</v>
      </c>
      <c r="E146" s="56">
        <v>-15.200000000000001</v>
      </c>
      <c r="F146" s="57">
        <v>-0.81720430107526876</v>
      </c>
    </row>
    <row r="147" spans="1:6" s="392" customFormat="1" ht="14.85" customHeight="1">
      <c r="A147" s="48" t="s">
        <v>103</v>
      </c>
      <c r="B147" s="50"/>
      <c r="C147" s="49">
        <v>20.5</v>
      </c>
      <c r="D147" s="47">
        <v>14.5</v>
      </c>
      <c r="E147" s="56">
        <v>6</v>
      </c>
      <c r="F147" s="57">
        <v>0.41379310344827586</v>
      </c>
    </row>
    <row r="148" spans="1:6" s="392" customFormat="1" ht="15.6">
      <c r="A148" s="48" t="s">
        <v>1163</v>
      </c>
      <c r="B148" s="50"/>
      <c r="C148" s="49">
        <v>1.6</v>
      </c>
      <c r="D148" s="47">
        <v>1.6</v>
      </c>
      <c r="E148" s="56">
        <v>0</v>
      </c>
      <c r="F148" s="57">
        <v>0</v>
      </c>
    </row>
    <row r="149" spans="1:6" s="392" customFormat="1" ht="14.85" customHeight="1">
      <c r="A149" s="276" t="s">
        <v>104</v>
      </c>
      <c r="B149" s="152"/>
      <c r="C149" s="49">
        <v>61.5</v>
      </c>
      <c r="D149" s="47">
        <v>252.3</v>
      </c>
      <c r="E149" s="56">
        <v>-190.8</v>
      </c>
      <c r="F149" s="57">
        <v>-0.75624256837098691</v>
      </c>
    </row>
    <row r="150" spans="1:6" s="392" customFormat="1" ht="14.85" customHeight="1">
      <c r="A150" s="270" t="s">
        <v>105</v>
      </c>
      <c r="B150" s="267"/>
      <c r="C150" s="626">
        <v>-105.00000000000009</v>
      </c>
      <c r="D150" s="627">
        <v>50.199999999999982</v>
      </c>
      <c r="E150" s="628">
        <v>-155.20000000000007</v>
      </c>
      <c r="F150" s="623" t="s">
        <v>30</v>
      </c>
    </row>
    <row r="151" spans="1:6" s="392" customFormat="1" ht="14.85" customHeight="1">
      <c r="A151" s="846" t="s">
        <v>970</v>
      </c>
      <c r="B151" s="475"/>
      <c r="C151" s="476"/>
      <c r="D151" s="476"/>
      <c r="E151" s="476"/>
      <c r="F151" s="476"/>
    </row>
    <row r="154" spans="1:6" s="392" customFormat="1" ht="14.85" customHeight="1">
      <c r="A154" s="52" t="s">
        <v>11</v>
      </c>
      <c r="B154" s="475"/>
      <c r="C154" s="476"/>
      <c r="D154" s="476"/>
      <c r="E154" s="476"/>
      <c r="F154" s="476"/>
    </row>
    <row r="160" spans="1:6" s="392" customFormat="1" ht="14.85" customHeight="1">
      <c r="A160" s="477"/>
      <c r="B160" s="485"/>
      <c r="C160" s="476"/>
      <c r="D160" s="476"/>
      <c r="E160" s="476"/>
      <c r="F160" s="476"/>
    </row>
    <row r="161" spans="1:8" ht="14.85" customHeight="1">
      <c r="B161" s="485"/>
      <c r="C161" s="392"/>
      <c r="D161" s="392"/>
      <c r="E161" s="392"/>
      <c r="F161" s="392"/>
      <c r="G161" s="392"/>
      <c r="H161" s="392"/>
    </row>
    <row r="163" spans="1:8" ht="14.85" customHeight="1">
      <c r="A163" s="477" t="s">
        <v>106</v>
      </c>
      <c r="C163" s="392"/>
      <c r="D163" s="392"/>
      <c r="E163" s="392"/>
      <c r="F163" s="392"/>
      <c r="G163" s="392"/>
      <c r="H163" s="392"/>
    </row>
  </sheetData>
  <mergeCells count="4">
    <mergeCell ref="A2:F2"/>
    <mergeCell ref="C6:F6"/>
    <mergeCell ref="G6:J6"/>
    <mergeCell ref="A88:F8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1A860-793D-4C7B-B53E-81EEAC2A0978}">
  <sheetPr codeName="Sheet4"/>
  <dimension ref="A1:Z68"/>
  <sheetViews>
    <sheetView zoomScaleNormal="100" workbookViewId="0">
      <selection activeCell="A47" sqref="A47:F47"/>
    </sheetView>
  </sheetViews>
  <sheetFormatPr defaultColWidth="9.109375" defaultRowHeight="14.85" customHeight="1"/>
  <cols>
    <col min="1" max="1" width="55.5546875" style="25" customWidth="1"/>
    <col min="2" max="9" width="13.33203125" style="11" customWidth="1"/>
    <col min="10" max="16384" width="9.109375" style="11"/>
  </cols>
  <sheetData>
    <row r="1" spans="1:26" ht="39.9" customHeight="1">
      <c r="A1" s="52" t="s">
        <v>11</v>
      </c>
      <c r="B1" s="392"/>
      <c r="C1" s="392"/>
      <c r="D1" s="392"/>
      <c r="H1" s="14"/>
    </row>
    <row r="2" spans="1:26" ht="39.9" customHeight="1" thickBot="1">
      <c r="A2" s="1143" t="s">
        <v>1139</v>
      </c>
      <c r="B2" s="1143"/>
      <c r="C2" s="1143"/>
      <c r="D2" s="1143"/>
      <c r="E2" s="1143"/>
      <c r="F2" s="1143"/>
      <c r="G2" s="1149"/>
      <c r="H2" s="1149"/>
      <c r="I2" s="1149"/>
    </row>
    <row r="3" spans="1:26" ht="14.85" customHeight="1">
      <c r="A3" s="24"/>
      <c r="B3" s="15"/>
      <c r="C3" s="15"/>
      <c r="D3" s="15"/>
      <c r="E3" s="15"/>
      <c r="F3" s="15"/>
      <c r="G3" s="13"/>
    </row>
    <row r="4" spans="1:26" ht="40.200000000000003" customHeight="1">
      <c r="A4" s="1112"/>
      <c r="B4" s="820" t="s">
        <v>34</v>
      </c>
      <c r="C4" s="820" t="s">
        <v>33</v>
      </c>
      <c r="D4" s="820" t="s">
        <v>35</v>
      </c>
      <c r="E4" s="820" t="s">
        <v>32</v>
      </c>
      <c r="F4" s="815" t="s">
        <v>36</v>
      </c>
      <c r="G4" s="820" t="s">
        <v>107</v>
      </c>
      <c r="H4" s="820" t="s">
        <v>108</v>
      </c>
      <c r="I4" s="820" t="s">
        <v>109</v>
      </c>
    </row>
    <row r="5" spans="1:26" ht="14.85" customHeight="1">
      <c r="A5" s="1109" t="s">
        <v>725</v>
      </c>
      <c r="B5" s="1109"/>
      <c r="C5" s="1109"/>
      <c r="D5" s="1109"/>
      <c r="E5" s="1109"/>
      <c r="F5" s="1109"/>
      <c r="G5" s="1111"/>
      <c r="H5" s="1111"/>
      <c r="I5" s="1109"/>
    </row>
    <row r="6" spans="1:26" s="17" customFormat="1" ht="14.85" customHeight="1">
      <c r="A6" s="889" t="s">
        <v>110</v>
      </c>
      <c r="B6" s="1065">
        <v>200.9</v>
      </c>
      <c r="C6" s="1065">
        <v>367.2</v>
      </c>
      <c r="D6" s="1065">
        <v>63.8</v>
      </c>
      <c r="E6" s="1065">
        <v>554.29999999999995</v>
      </c>
      <c r="F6" s="1065">
        <v>-98.4</v>
      </c>
      <c r="G6" s="1066">
        <v>1087.8</v>
      </c>
      <c r="H6" s="1065">
        <v>4.5</v>
      </c>
      <c r="I6" s="1066">
        <v>1092.3</v>
      </c>
      <c r="K6" s="11"/>
      <c r="L6" s="11"/>
      <c r="M6" s="11"/>
      <c r="N6" s="11"/>
      <c r="O6" s="11"/>
      <c r="P6" s="11"/>
      <c r="Q6" s="11"/>
      <c r="R6" s="11"/>
      <c r="S6" s="11"/>
      <c r="T6" s="11"/>
      <c r="U6" s="11"/>
      <c r="V6" s="11"/>
      <c r="W6" s="11"/>
      <c r="X6" s="11"/>
      <c r="Y6" s="11"/>
      <c r="Z6" s="11"/>
    </row>
    <row r="7" spans="1:26" ht="14.85" customHeight="1">
      <c r="A7" s="44" t="s">
        <v>111</v>
      </c>
      <c r="B7" s="894">
        <v>-36.4</v>
      </c>
      <c r="C7" s="894">
        <v>-160.4</v>
      </c>
      <c r="D7" s="894">
        <v>-27.7</v>
      </c>
      <c r="E7" s="894">
        <v>-521.20000000000005</v>
      </c>
      <c r="F7" s="894">
        <v>99.6</v>
      </c>
      <c r="G7" s="895">
        <v>-646.1</v>
      </c>
      <c r="H7" s="894" t="s">
        <v>112</v>
      </c>
      <c r="I7" s="895">
        <v>-646.1</v>
      </c>
      <c r="J7" s="17"/>
    </row>
    <row r="8" spans="1:26" ht="14.85" customHeight="1">
      <c r="A8" s="48" t="s">
        <v>113</v>
      </c>
      <c r="B8" s="743">
        <v>-11.2</v>
      </c>
      <c r="C8" s="743">
        <v>-42</v>
      </c>
      <c r="D8" s="743">
        <v>-5.6</v>
      </c>
      <c r="E8" s="743">
        <v>-10</v>
      </c>
      <c r="F8" s="743">
        <v>-10.9</v>
      </c>
      <c r="G8" s="744">
        <v>-79.8</v>
      </c>
      <c r="H8" s="743" t="s">
        <v>112</v>
      </c>
      <c r="I8" s="744">
        <v>-79.8</v>
      </c>
    </row>
    <row r="9" spans="1:26" ht="14.85" customHeight="1">
      <c r="A9" s="48" t="s">
        <v>114</v>
      </c>
      <c r="B9" s="743">
        <v>-5.3</v>
      </c>
      <c r="C9" s="743">
        <v>-23</v>
      </c>
      <c r="D9" s="743">
        <v>-2.2999999999999998</v>
      </c>
      <c r="E9" s="743">
        <v>-0.1</v>
      </c>
      <c r="F9" s="743">
        <v>-0.1</v>
      </c>
      <c r="G9" s="744">
        <v>-30.8</v>
      </c>
      <c r="H9" s="743" t="s">
        <v>112</v>
      </c>
      <c r="I9" s="744">
        <v>-30.8</v>
      </c>
    </row>
    <row r="10" spans="1:26" ht="14.85" customHeight="1">
      <c r="A10" s="65" t="s">
        <v>115</v>
      </c>
      <c r="B10" s="750">
        <v>-13.5</v>
      </c>
      <c r="C10" s="750">
        <v>-26.1</v>
      </c>
      <c r="D10" s="750">
        <v>-3</v>
      </c>
      <c r="E10" s="750">
        <v>-11.2</v>
      </c>
      <c r="F10" s="750">
        <v>12.4</v>
      </c>
      <c r="G10" s="749">
        <v>-41.4</v>
      </c>
      <c r="H10" s="750" t="s">
        <v>112</v>
      </c>
      <c r="I10" s="749">
        <v>-41.4</v>
      </c>
    </row>
    <row r="11" spans="1:26" s="17" customFormat="1" ht="14.85" customHeight="1">
      <c r="A11" s="898" t="s">
        <v>116</v>
      </c>
      <c r="B11" s="896">
        <v>134.5</v>
      </c>
      <c r="C11" s="896">
        <v>115.7</v>
      </c>
      <c r="D11" s="896">
        <v>25.2</v>
      </c>
      <c r="E11" s="896">
        <v>11.8</v>
      </c>
      <c r="F11" s="896">
        <v>2.6</v>
      </c>
      <c r="G11" s="897">
        <v>289.7</v>
      </c>
      <c r="H11" s="896">
        <v>4.5</v>
      </c>
      <c r="I11" s="897">
        <v>294.2</v>
      </c>
      <c r="K11" s="11"/>
      <c r="L11" s="11"/>
      <c r="M11" s="11"/>
      <c r="N11" s="11"/>
      <c r="O11" s="11"/>
      <c r="P11" s="11"/>
      <c r="Q11" s="11"/>
      <c r="R11" s="11"/>
      <c r="S11" s="11"/>
      <c r="T11" s="11"/>
      <c r="U11" s="11"/>
      <c r="V11" s="11"/>
      <c r="W11" s="11"/>
      <c r="X11" s="11"/>
      <c r="Y11" s="11"/>
      <c r="Z11" s="11"/>
    </row>
    <row r="12" spans="1:26" ht="14.85" customHeight="1">
      <c r="A12" s="44" t="s">
        <v>23</v>
      </c>
      <c r="B12" s="894">
        <v>-20.7</v>
      </c>
      <c r="C12" s="894">
        <v>-53.1</v>
      </c>
      <c r="D12" s="894">
        <v>-5.8</v>
      </c>
      <c r="E12" s="894">
        <v>-1.3</v>
      </c>
      <c r="F12" s="894">
        <v>-4.5999999999999996</v>
      </c>
      <c r="G12" s="895">
        <v>-85.4</v>
      </c>
      <c r="H12" s="894" t="s">
        <v>112</v>
      </c>
      <c r="I12" s="895">
        <v>-85.4</v>
      </c>
    </row>
    <row r="13" spans="1:26" ht="26.4">
      <c r="A13" s="65" t="s">
        <v>24</v>
      </c>
      <c r="B13" s="750" t="s">
        <v>112</v>
      </c>
      <c r="C13" s="750">
        <v>-0.9</v>
      </c>
      <c r="D13" s="750" t="s">
        <v>112</v>
      </c>
      <c r="E13" s="750" t="s">
        <v>112</v>
      </c>
      <c r="F13" s="750" t="s">
        <v>112</v>
      </c>
      <c r="G13" s="749">
        <v>-0.9</v>
      </c>
      <c r="H13" s="750" t="s">
        <v>112</v>
      </c>
      <c r="I13" s="749">
        <v>-0.9</v>
      </c>
    </row>
    <row r="14" spans="1:26" s="17" customFormat="1" ht="14.85" customHeight="1">
      <c r="A14" s="898" t="s">
        <v>117</v>
      </c>
      <c r="B14" s="896">
        <v>113.8</v>
      </c>
      <c r="C14" s="896">
        <v>61.7</v>
      </c>
      <c r="D14" s="896">
        <v>19.399999999999999</v>
      </c>
      <c r="E14" s="896">
        <v>10.5</v>
      </c>
      <c r="F14" s="896">
        <v>-2</v>
      </c>
      <c r="G14" s="897">
        <v>203.4</v>
      </c>
      <c r="H14" s="896">
        <v>4.5</v>
      </c>
      <c r="I14" s="897">
        <v>207.9</v>
      </c>
      <c r="K14" s="11"/>
      <c r="L14" s="11"/>
      <c r="M14" s="11"/>
      <c r="N14" s="11"/>
      <c r="O14" s="11"/>
      <c r="P14" s="11"/>
      <c r="Q14" s="11"/>
      <c r="R14" s="11"/>
      <c r="S14" s="11"/>
      <c r="T14" s="11"/>
      <c r="U14" s="11"/>
      <c r="V14" s="11"/>
      <c r="W14" s="11"/>
      <c r="X14" s="11"/>
      <c r="Y14" s="11"/>
      <c r="Z14" s="11"/>
    </row>
    <row r="15" spans="1:26" ht="14.85" customHeight="1">
      <c r="A15" s="44" t="s">
        <v>118</v>
      </c>
      <c r="B15" s="899"/>
      <c r="C15" s="899"/>
      <c r="D15" s="900"/>
      <c r="E15" s="899"/>
      <c r="F15" s="899"/>
      <c r="G15" s="895">
        <v>-16.899999999999999</v>
      </c>
      <c r="H15" s="894" t="s">
        <v>112</v>
      </c>
      <c r="I15" s="895">
        <v>-16.899999999999999</v>
      </c>
    </row>
    <row r="16" spans="1:26" ht="14.85" customHeight="1">
      <c r="A16" s="65" t="s">
        <v>119</v>
      </c>
      <c r="B16" s="747"/>
      <c r="C16" s="747"/>
      <c r="D16" s="748"/>
      <c r="E16" s="747"/>
      <c r="F16" s="747"/>
      <c r="G16" s="746">
        <v>-21.9</v>
      </c>
      <c r="H16" s="745">
        <v>-0.7</v>
      </c>
      <c r="I16" s="746">
        <v>-22.6</v>
      </c>
    </row>
    <row r="17" spans="1:26" s="17" customFormat="1" ht="14.85" customHeight="1">
      <c r="A17" s="270" t="s">
        <v>28</v>
      </c>
      <c r="B17" s="751"/>
      <c r="C17" s="751"/>
      <c r="D17" s="752"/>
      <c r="E17" s="753"/>
      <c r="F17" s="751"/>
      <c r="G17" s="1067">
        <v>164.6</v>
      </c>
      <c r="H17" s="1068">
        <v>3.8</v>
      </c>
      <c r="I17" s="1067">
        <v>168.4</v>
      </c>
      <c r="K17" s="11"/>
      <c r="L17" s="11"/>
      <c r="M17" s="11"/>
      <c r="N17" s="11"/>
      <c r="O17" s="11"/>
      <c r="P17" s="11"/>
      <c r="Q17" s="11"/>
      <c r="R17" s="11"/>
      <c r="S17" s="11"/>
      <c r="T17" s="11"/>
      <c r="U17" s="11"/>
      <c r="V17" s="11"/>
      <c r="W17" s="11"/>
      <c r="X17" s="11"/>
      <c r="Y17" s="11"/>
      <c r="Z17" s="11"/>
    </row>
    <row r="18" spans="1:26" s="17" customFormat="1" ht="14.85" customHeight="1">
      <c r="A18" s="270" t="s">
        <v>120</v>
      </c>
      <c r="B18" s="751">
        <v>269.60000000000002</v>
      </c>
      <c r="C18" s="751">
        <v>135.80000000000001</v>
      </c>
      <c r="D18" s="752">
        <v>0.5</v>
      </c>
      <c r="E18" s="751">
        <v>7.8</v>
      </c>
      <c r="F18" s="751">
        <v>8.6</v>
      </c>
      <c r="G18" s="754">
        <v>422.3</v>
      </c>
      <c r="H18" s="755" t="s">
        <v>112</v>
      </c>
      <c r="I18" s="754">
        <v>422.3</v>
      </c>
      <c r="K18" s="11"/>
      <c r="L18" s="11"/>
      <c r="M18" s="11"/>
      <c r="N18" s="11"/>
      <c r="O18" s="11"/>
      <c r="P18" s="11"/>
      <c r="Q18" s="11"/>
      <c r="R18" s="11"/>
      <c r="S18" s="11"/>
      <c r="T18" s="11"/>
      <c r="U18" s="11"/>
      <c r="V18" s="11"/>
      <c r="W18" s="11"/>
      <c r="X18" s="11"/>
      <c r="Y18" s="11"/>
      <c r="Z18" s="11"/>
    </row>
    <row r="19" spans="1:26" ht="14.85" customHeight="1">
      <c r="A19" s="289" t="s">
        <v>726</v>
      </c>
      <c r="B19" s="289"/>
      <c r="C19" s="289"/>
      <c r="D19" s="289"/>
      <c r="E19" s="289"/>
      <c r="F19" s="289"/>
      <c r="G19" s="292"/>
      <c r="H19" s="292"/>
      <c r="I19" s="289"/>
    </row>
    <row r="20" spans="1:26" s="17" customFormat="1" ht="14.85" customHeight="1">
      <c r="A20" s="889" t="s">
        <v>110</v>
      </c>
      <c r="B20" s="896">
        <v>163.4</v>
      </c>
      <c r="C20" s="896">
        <v>227.6</v>
      </c>
      <c r="D20" s="896">
        <v>61.1</v>
      </c>
      <c r="E20" s="896">
        <v>1015.3</v>
      </c>
      <c r="F20" s="896">
        <v>-83.4</v>
      </c>
      <c r="G20" s="897">
        <v>1384.1</v>
      </c>
      <c r="H20" s="896">
        <v>-13.7</v>
      </c>
      <c r="I20" s="897">
        <v>1370.4</v>
      </c>
      <c r="K20" s="11"/>
      <c r="L20" s="11"/>
      <c r="M20" s="11"/>
      <c r="N20" s="11"/>
      <c r="O20" s="11"/>
      <c r="P20" s="11"/>
      <c r="Q20" s="11"/>
      <c r="R20" s="11"/>
      <c r="S20" s="11"/>
      <c r="T20" s="11"/>
      <c r="U20" s="11"/>
      <c r="V20" s="11"/>
      <c r="W20" s="11"/>
      <c r="X20" s="11"/>
      <c r="Y20" s="11"/>
      <c r="Z20" s="11"/>
    </row>
    <row r="21" spans="1:26" ht="14.85" customHeight="1">
      <c r="A21" s="44" t="s">
        <v>111</v>
      </c>
      <c r="B21" s="894">
        <v>-32.200000000000003</v>
      </c>
      <c r="C21" s="894">
        <v>-67.3</v>
      </c>
      <c r="D21" s="894">
        <v>-20.2</v>
      </c>
      <c r="E21" s="894">
        <v>-966.7</v>
      </c>
      <c r="F21" s="894">
        <v>83.4</v>
      </c>
      <c r="G21" s="895">
        <v>-1003</v>
      </c>
      <c r="H21" s="894" t="s">
        <v>112</v>
      </c>
      <c r="I21" s="895">
        <v>-1003</v>
      </c>
    </row>
    <row r="22" spans="1:26" ht="14.85" customHeight="1">
      <c r="A22" s="48" t="s">
        <v>113</v>
      </c>
      <c r="B22" s="743">
        <v>-8.4</v>
      </c>
      <c r="C22" s="743">
        <v>-34.4</v>
      </c>
      <c r="D22" s="743">
        <v>-4.5999999999999996</v>
      </c>
      <c r="E22" s="743">
        <v>-7.9</v>
      </c>
      <c r="F22" s="743">
        <v>-9.5</v>
      </c>
      <c r="G22" s="744">
        <v>-64.8</v>
      </c>
      <c r="H22" s="743" t="s">
        <v>112</v>
      </c>
      <c r="I22" s="744">
        <v>-64.8</v>
      </c>
    </row>
    <row r="23" spans="1:26" ht="14.85" customHeight="1">
      <c r="A23" s="48" t="s">
        <v>114</v>
      </c>
      <c r="B23" s="743">
        <v>-3.3</v>
      </c>
      <c r="C23" s="743">
        <v>-16.100000000000001</v>
      </c>
      <c r="D23" s="743">
        <v>-1.7</v>
      </c>
      <c r="E23" s="743" t="s">
        <v>112</v>
      </c>
      <c r="F23" s="743" t="s">
        <v>112</v>
      </c>
      <c r="G23" s="744">
        <v>-21.1</v>
      </c>
      <c r="H23" s="743" t="s">
        <v>112</v>
      </c>
      <c r="I23" s="744">
        <v>-21.1</v>
      </c>
    </row>
    <row r="24" spans="1:26" ht="14.85" customHeight="1">
      <c r="A24" s="65" t="s">
        <v>115</v>
      </c>
      <c r="B24" s="745">
        <v>-10.5</v>
      </c>
      <c r="C24" s="745">
        <v>-21.1</v>
      </c>
      <c r="D24" s="745">
        <v>-2.2999999999999998</v>
      </c>
      <c r="E24" s="745">
        <v>-19</v>
      </c>
      <c r="F24" s="745">
        <v>11.4</v>
      </c>
      <c r="G24" s="746">
        <v>-41.6</v>
      </c>
      <c r="H24" s="745" t="s">
        <v>112</v>
      </c>
      <c r="I24" s="746">
        <v>-41.6</v>
      </c>
    </row>
    <row r="25" spans="1:26" s="17" customFormat="1" ht="14.85" customHeight="1">
      <c r="A25" s="898" t="s">
        <v>116</v>
      </c>
      <c r="B25" s="1068">
        <v>109.1</v>
      </c>
      <c r="C25" s="1068">
        <v>88.7</v>
      </c>
      <c r="D25" s="1068">
        <v>32.200000000000003</v>
      </c>
      <c r="E25" s="1068">
        <v>21.7</v>
      </c>
      <c r="F25" s="1068">
        <v>1.9</v>
      </c>
      <c r="G25" s="1067">
        <v>253.5</v>
      </c>
      <c r="H25" s="1068">
        <v>-13.7</v>
      </c>
      <c r="I25" s="1067">
        <v>239.9</v>
      </c>
      <c r="J25" s="11"/>
      <c r="K25" s="11"/>
      <c r="L25" s="11"/>
      <c r="M25" s="11"/>
      <c r="N25" s="11"/>
      <c r="O25" s="11"/>
      <c r="P25" s="11"/>
      <c r="Q25" s="11"/>
      <c r="R25" s="11"/>
      <c r="S25" s="11"/>
      <c r="T25" s="11"/>
      <c r="U25" s="11"/>
      <c r="V25" s="11"/>
      <c r="W25" s="11"/>
      <c r="X25" s="11"/>
      <c r="Y25" s="11"/>
      <c r="Z25" s="11"/>
    </row>
    <row r="26" spans="1:26" ht="14.85" customHeight="1">
      <c r="A26" s="44" t="s">
        <v>23</v>
      </c>
      <c r="B26" s="743">
        <v>-14.2</v>
      </c>
      <c r="C26" s="743">
        <v>-48.8</v>
      </c>
      <c r="D26" s="743">
        <v>-5.7</v>
      </c>
      <c r="E26" s="743">
        <v>-1.6</v>
      </c>
      <c r="F26" s="743">
        <v>-3.1</v>
      </c>
      <c r="G26" s="744">
        <v>-73.400000000000006</v>
      </c>
      <c r="H26" s="743" t="s">
        <v>112</v>
      </c>
      <c r="I26" s="744">
        <v>-73.400000000000006</v>
      </c>
    </row>
    <row r="27" spans="1:26" ht="26.4">
      <c r="A27" s="65" t="s">
        <v>24</v>
      </c>
      <c r="B27" s="745">
        <v>-0.1</v>
      </c>
      <c r="C27" s="745">
        <v>-1.6</v>
      </c>
      <c r="D27" s="745" t="s">
        <v>112</v>
      </c>
      <c r="E27" s="745" t="s">
        <v>112</v>
      </c>
      <c r="F27" s="745" t="s">
        <v>112</v>
      </c>
      <c r="G27" s="746">
        <v>-1.7</v>
      </c>
      <c r="H27" s="745" t="s">
        <v>112</v>
      </c>
      <c r="I27" s="746">
        <v>-1.7</v>
      </c>
    </row>
    <row r="28" spans="1:26" s="17" customFormat="1" ht="14.85" customHeight="1">
      <c r="A28" s="898" t="s">
        <v>117</v>
      </c>
      <c r="B28" s="1068">
        <v>94.8</v>
      </c>
      <c r="C28" s="1068">
        <v>38.299999999999997</v>
      </c>
      <c r="D28" s="1068">
        <v>26.5</v>
      </c>
      <c r="E28" s="1068">
        <v>20.100000000000001</v>
      </c>
      <c r="F28" s="1068">
        <v>-1.2</v>
      </c>
      <c r="G28" s="1067">
        <v>178.4</v>
      </c>
      <c r="H28" s="1068">
        <v>-13.7</v>
      </c>
      <c r="I28" s="1067">
        <v>164.8</v>
      </c>
      <c r="K28" s="11"/>
      <c r="L28" s="11"/>
      <c r="M28" s="11"/>
      <c r="N28" s="11"/>
      <c r="O28" s="11"/>
      <c r="P28" s="11"/>
      <c r="Q28" s="11"/>
      <c r="R28" s="11"/>
      <c r="S28" s="11"/>
      <c r="T28" s="11"/>
      <c r="U28" s="11"/>
      <c r="V28" s="11"/>
      <c r="W28" s="11"/>
      <c r="X28" s="11"/>
      <c r="Y28" s="11"/>
      <c r="Z28" s="11"/>
    </row>
    <row r="29" spans="1:26" ht="14.85" customHeight="1">
      <c r="A29" s="44" t="s">
        <v>118</v>
      </c>
      <c r="B29" s="1069"/>
      <c r="C29" s="1069"/>
      <c r="D29" s="1070"/>
      <c r="E29" s="1069"/>
      <c r="F29" s="1069"/>
      <c r="G29" s="744">
        <v>-11.1</v>
      </c>
      <c r="H29" s="743">
        <v>20.2</v>
      </c>
      <c r="I29" s="744">
        <v>9.1</v>
      </c>
    </row>
    <row r="30" spans="1:26" ht="14.85" customHeight="1">
      <c r="A30" s="65" t="s">
        <v>119</v>
      </c>
      <c r="B30" s="747"/>
      <c r="C30" s="747"/>
      <c r="D30" s="748"/>
      <c r="E30" s="747"/>
      <c r="F30" s="747"/>
      <c r="G30" s="746">
        <v>-17.100000000000001</v>
      </c>
      <c r="H30" s="745">
        <v>-1</v>
      </c>
      <c r="I30" s="746">
        <v>-18.100000000000001</v>
      </c>
    </row>
    <row r="31" spans="1:26" s="17" customFormat="1" ht="14.85" customHeight="1">
      <c r="A31" s="270" t="s">
        <v>28</v>
      </c>
      <c r="B31" s="751"/>
      <c r="C31" s="751"/>
      <c r="D31" s="752"/>
      <c r="E31" s="753"/>
      <c r="F31" s="751"/>
      <c r="G31" s="1067">
        <v>150.1</v>
      </c>
      <c r="H31" s="1068">
        <v>5.5</v>
      </c>
      <c r="I31" s="1067">
        <v>155.80000000000001</v>
      </c>
      <c r="K31" s="11"/>
      <c r="L31" s="11"/>
      <c r="M31" s="11"/>
      <c r="N31" s="11"/>
      <c r="O31" s="11"/>
      <c r="P31" s="11"/>
      <c r="Q31" s="11"/>
      <c r="R31" s="11"/>
      <c r="S31" s="11"/>
      <c r="T31" s="11"/>
      <c r="U31" s="11"/>
      <c r="V31" s="11"/>
      <c r="W31" s="11"/>
      <c r="X31" s="11"/>
      <c r="Y31" s="11"/>
      <c r="Z31" s="11"/>
    </row>
    <row r="32" spans="1:26" s="17" customFormat="1" ht="14.85" customHeight="1">
      <c r="A32" s="270" t="s">
        <v>101</v>
      </c>
      <c r="B32" s="751">
        <v>234</v>
      </c>
      <c r="C32" s="751">
        <v>161.9</v>
      </c>
      <c r="D32" s="752">
        <v>1.3</v>
      </c>
      <c r="E32" s="751">
        <v>2.1</v>
      </c>
      <c r="F32" s="751">
        <v>3.3</v>
      </c>
      <c r="G32" s="754">
        <v>402.6</v>
      </c>
      <c r="H32" s="755" t="s">
        <v>112</v>
      </c>
      <c r="I32" s="754">
        <v>402.6</v>
      </c>
      <c r="K32" s="11"/>
      <c r="L32" s="11"/>
      <c r="M32" s="11"/>
      <c r="N32" s="11"/>
      <c r="O32" s="11"/>
      <c r="P32" s="11"/>
      <c r="Q32" s="11"/>
      <c r="R32" s="11"/>
      <c r="S32" s="11"/>
      <c r="T32" s="11"/>
      <c r="U32" s="11"/>
      <c r="V32" s="11"/>
      <c r="W32" s="11"/>
      <c r="X32" s="11"/>
      <c r="Y32" s="11"/>
      <c r="Z32" s="11"/>
    </row>
    <row r="33" spans="1:26" ht="14.85" customHeight="1">
      <c r="A33" s="11"/>
    </row>
    <row r="34" spans="1:26" ht="14.85" customHeight="1">
      <c r="A34" s="477"/>
      <c r="B34" s="477"/>
      <c r="C34" s="477"/>
      <c r="D34" s="477"/>
      <c r="E34" s="477"/>
      <c r="F34" s="477"/>
      <c r="G34" s="477"/>
      <c r="H34" s="477"/>
      <c r="I34" s="477"/>
      <c r="J34" s="477"/>
    </row>
    <row r="35" spans="1:26" ht="14.85" customHeight="1">
      <c r="A35" s="1148" t="s">
        <v>37</v>
      </c>
      <c r="B35" s="1148"/>
      <c r="C35" s="1148"/>
      <c r="D35" s="1148"/>
      <c r="E35" s="1148"/>
      <c r="F35" s="1148"/>
    </row>
    <row r="36" spans="1:26" s="25" customFormat="1" ht="26.4">
      <c r="A36" s="1100"/>
      <c r="B36" s="1100"/>
      <c r="C36" s="1092" t="s">
        <v>1165</v>
      </c>
      <c r="D36" s="1092" t="s">
        <v>1166</v>
      </c>
      <c r="E36" s="1108" t="s">
        <v>14</v>
      </c>
      <c r="F36" s="1108" t="s">
        <v>63</v>
      </c>
      <c r="H36" s="11"/>
      <c r="I36" s="11"/>
      <c r="J36" s="11"/>
      <c r="K36" s="11"/>
      <c r="L36" s="11"/>
      <c r="M36" s="11"/>
      <c r="N36" s="11"/>
      <c r="O36" s="11"/>
      <c r="P36" s="11"/>
      <c r="Q36" s="11"/>
      <c r="R36" s="11"/>
      <c r="S36" s="11"/>
      <c r="T36" s="11"/>
      <c r="U36" s="11"/>
      <c r="V36" s="11"/>
      <c r="W36" s="11"/>
      <c r="X36" s="11"/>
      <c r="Y36" s="11"/>
      <c r="Z36" s="11"/>
    </row>
    <row r="37" spans="1:26" ht="14.85" customHeight="1">
      <c r="A37" s="316" t="s">
        <v>96</v>
      </c>
      <c r="B37" s="881"/>
      <c r="C37" s="183">
        <v>294.2</v>
      </c>
      <c r="D37" s="184">
        <v>239.9</v>
      </c>
      <c r="E37" s="1071">
        <v>54.3</v>
      </c>
      <c r="F37" s="635">
        <v>0.22600000000000001</v>
      </c>
    </row>
    <row r="38" spans="1:26" s="18" customFormat="1" ht="14.85" customHeight="1">
      <c r="A38" s="882" t="s">
        <v>121</v>
      </c>
      <c r="B38" s="883"/>
      <c r="C38" s="1072"/>
      <c r="D38" s="1073"/>
      <c r="E38" s="1074"/>
      <c r="F38" s="1075"/>
      <c r="H38" s="11"/>
      <c r="I38" s="11"/>
      <c r="J38" s="11"/>
      <c r="K38" s="11"/>
      <c r="L38" s="11"/>
      <c r="M38" s="11"/>
      <c r="N38" s="11"/>
      <c r="O38" s="11"/>
      <c r="P38" s="11"/>
      <c r="Q38" s="11"/>
      <c r="R38" s="11"/>
      <c r="S38" s="11"/>
      <c r="T38" s="11"/>
      <c r="U38" s="11"/>
      <c r="V38" s="11"/>
      <c r="W38" s="11"/>
      <c r="X38" s="11"/>
      <c r="Y38" s="11"/>
      <c r="Z38" s="11"/>
    </row>
    <row r="39" spans="1:26" s="18" customFormat="1" ht="14.85" customHeight="1">
      <c r="A39" s="889" t="s">
        <v>1007</v>
      </c>
      <c r="B39" s="890"/>
      <c r="C39" s="891">
        <v>-4.5</v>
      </c>
      <c r="D39" s="892">
        <v>13.7</v>
      </c>
      <c r="E39" s="893">
        <v>-18.2</v>
      </c>
      <c r="F39" s="1076" t="s">
        <v>30</v>
      </c>
      <c r="H39" s="11"/>
      <c r="I39" s="11"/>
      <c r="J39" s="11"/>
      <c r="K39" s="11"/>
      <c r="L39" s="11"/>
      <c r="M39" s="11"/>
      <c r="N39" s="11"/>
      <c r="O39" s="11"/>
      <c r="P39" s="11"/>
      <c r="Q39" s="11"/>
      <c r="R39" s="11"/>
      <c r="S39" s="11"/>
      <c r="T39" s="11"/>
      <c r="U39" s="11"/>
      <c r="V39" s="11"/>
      <c r="W39" s="11"/>
      <c r="X39" s="11"/>
      <c r="Y39" s="11"/>
      <c r="Z39" s="11"/>
    </row>
    <row r="40" spans="1:26" s="18" customFormat="1" ht="14.85" customHeight="1">
      <c r="A40" s="44" t="s">
        <v>33</v>
      </c>
      <c r="B40" s="53"/>
      <c r="C40" s="46">
        <v>12.8</v>
      </c>
      <c r="D40" s="47">
        <v>-67.900000000000006</v>
      </c>
      <c r="E40" s="54">
        <v>80.7</v>
      </c>
      <c r="F40" s="971" t="s">
        <v>30</v>
      </c>
      <c r="H40" s="11"/>
      <c r="I40" s="11"/>
      <c r="J40" s="11"/>
      <c r="K40" s="11"/>
      <c r="L40" s="11"/>
      <c r="M40" s="11"/>
      <c r="N40" s="11"/>
      <c r="O40" s="11"/>
      <c r="P40" s="11"/>
      <c r="Q40" s="11"/>
      <c r="R40" s="11"/>
      <c r="S40" s="11"/>
      <c r="T40" s="11"/>
      <c r="U40" s="11"/>
      <c r="V40" s="11"/>
      <c r="W40" s="11"/>
      <c r="X40" s="11"/>
      <c r="Y40" s="11"/>
      <c r="Z40" s="11"/>
    </row>
    <row r="41" spans="1:26" s="18" customFormat="1" ht="14.85" customHeight="1">
      <c r="A41" s="65" t="s">
        <v>32</v>
      </c>
      <c r="B41" s="152"/>
      <c r="C41" s="177">
        <v>-17.3</v>
      </c>
      <c r="D41" s="178">
        <v>81.599999999999994</v>
      </c>
      <c r="E41" s="942">
        <v>-98.9</v>
      </c>
      <c r="F41" s="1077" t="s">
        <v>30</v>
      </c>
      <c r="H41" s="11"/>
      <c r="I41" s="11"/>
      <c r="J41" s="11"/>
      <c r="K41" s="11"/>
      <c r="L41" s="11"/>
      <c r="M41" s="11"/>
      <c r="N41" s="11"/>
      <c r="O41" s="11"/>
      <c r="P41" s="11"/>
      <c r="Q41" s="11"/>
    </row>
    <row r="42" spans="1:26" ht="14.85" customHeight="1">
      <c r="A42" s="889" t="s">
        <v>125</v>
      </c>
      <c r="B42" s="890"/>
      <c r="C42" s="891">
        <v>-4.5</v>
      </c>
      <c r="D42" s="892">
        <v>13.7</v>
      </c>
      <c r="E42" s="893">
        <v>-18.2</v>
      </c>
      <c r="F42" s="1076" t="s">
        <v>30</v>
      </c>
    </row>
    <row r="43" spans="1:26" ht="14.85" customHeight="1">
      <c r="A43" s="284" t="s">
        <v>122</v>
      </c>
      <c r="B43" s="281"/>
      <c r="C43" s="282">
        <v>289.7</v>
      </c>
      <c r="D43" s="283">
        <v>253.5</v>
      </c>
      <c r="E43" s="756">
        <v>36.200000000000003</v>
      </c>
      <c r="F43" s="1078">
        <v>0.14299999999999999</v>
      </c>
    </row>
    <row r="44" spans="1:26" s="18" customFormat="1" ht="14.85" customHeight="1" thickBot="1">
      <c r="A44" s="610" t="s">
        <v>1006</v>
      </c>
      <c r="B44" s="182"/>
      <c r="H44" s="11"/>
      <c r="I44" s="11"/>
      <c r="J44" s="11"/>
      <c r="K44" s="11"/>
      <c r="L44" s="11"/>
      <c r="M44" s="11"/>
      <c r="N44" s="11"/>
      <c r="O44" s="11"/>
      <c r="P44" s="11"/>
      <c r="Q44" s="11"/>
    </row>
    <row r="45" spans="1:26" s="10" customFormat="1" ht="14.85" customHeight="1" thickBot="1">
      <c r="A45" s="28"/>
      <c r="B45" s="477"/>
      <c r="C45" s="486"/>
      <c r="D45" s="477"/>
      <c r="E45" s="477"/>
      <c r="F45" s="477"/>
      <c r="G45" s="477"/>
      <c r="H45" s="11"/>
      <c r="I45" s="11"/>
      <c r="J45" s="11"/>
      <c r="K45" s="11"/>
      <c r="L45" s="11"/>
      <c r="M45" s="11"/>
      <c r="N45" s="11"/>
      <c r="O45" s="392"/>
      <c r="P45" s="392"/>
      <c r="Q45" s="392"/>
      <c r="R45" s="392"/>
      <c r="S45" s="392"/>
      <c r="T45" s="392"/>
      <c r="U45" s="392"/>
      <c r="V45" s="392"/>
      <c r="W45" s="392"/>
      <c r="X45" s="392"/>
      <c r="Y45" s="392"/>
      <c r="Z45" s="392"/>
    </row>
    <row r="47" spans="1:26" ht="14.85" customHeight="1">
      <c r="A47" s="1148" t="s">
        <v>123</v>
      </c>
      <c r="B47" s="1148"/>
      <c r="C47" s="1148"/>
      <c r="D47" s="1148"/>
      <c r="E47" s="1148"/>
      <c r="F47" s="1148"/>
    </row>
    <row r="48" spans="1:26" s="25" customFormat="1" ht="26.4">
      <c r="A48" s="1100"/>
      <c r="B48" s="1100"/>
      <c r="C48" s="1092" t="s">
        <v>1165</v>
      </c>
      <c r="D48" s="1092" t="s">
        <v>1166</v>
      </c>
      <c r="E48" s="1108" t="s">
        <v>14</v>
      </c>
      <c r="F48" s="1108" t="s">
        <v>63</v>
      </c>
      <c r="H48" s="11"/>
      <c r="I48" s="11"/>
      <c r="J48" s="11"/>
      <c r="K48" s="11"/>
    </row>
    <row r="49" spans="1:14" ht="14.85" customHeight="1">
      <c r="A49" s="316" t="s">
        <v>124</v>
      </c>
      <c r="B49" s="881"/>
      <c r="C49" s="183">
        <v>207.9</v>
      </c>
      <c r="D49" s="184">
        <v>164.8</v>
      </c>
      <c r="E49" s="1071">
        <v>43.1</v>
      </c>
      <c r="F49" s="635">
        <v>0.26200000000000001</v>
      </c>
    </row>
    <row r="50" spans="1:14" s="18" customFormat="1" ht="14.85" customHeight="1">
      <c r="A50" s="882" t="s">
        <v>121</v>
      </c>
      <c r="B50" s="883"/>
      <c r="C50" s="1072"/>
      <c r="D50" s="1073"/>
      <c r="E50" s="1074"/>
      <c r="F50" s="1075"/>
      <c r="H50" s="11"/>
      <c r="I50" s="11"/>
      <c r="J50" s="11"/>
      <c r="K50" s="11"/>
      <c r="M50" s="11"/>
    </row>
    <row r="51" spans="1:14" s="18" customFormat="1" ht="14.85" customHeight="1">
      <c r="A51" s="884" t="s">
        <v>125</v>
      </c>
      <c r="B51" s="885"/>
      <c r="C51" s="886">
        <v>-4.5</v>
      </c>
      <c r="D51" s="887">
        <v>13.7</v>
      </c>
      <c r="E51" s="888">
        <v>-18.2</v>
      </c>
      <c r="F51" s="1079" t="s">
        <v>30</v>
      </c>
      <c r="H51" s="11"/>
      <c r="I51" s="11"/>
      <c r="J51" s="11"/>
      <c r="K51" s="11"/>
      <c r="M51" s="11"/>
      <c r="N51" s="11"/>
    </row>
    <row r="52" spans="1:14" ht="14.85" customHeight="1">
      <c r="A52" s="290" t="s">
        <v>126</v>
      </c>
      <c r="B52" s="175"/>
      <c r="C52" s="903">
        <v>-4.5</v>
      </c>
      <c r="D52" s="904">
        <v>13.7</v>
      </c>
      <c r="E52" s="1080">
        <v>-18.2</v>
      </c>
      <c r="F52" s="1081" t="s">
        <v>30</v>
      </c>
      <c r="G52" s="18"/>
    </row>
    <row r="53" spans="1:14" ht="14.85" customHeight="1">
      <c r="A53" s="270" t="s">
        <v>41</v>
      </c>
      <c r="B53" s="267"/>
      <c r="C53" s="282">
        <v>203.4</v>
      </c>
      <c r="D53" s="283">
        <v>178.4</v>
      </c>
      <c r="E53" s="756">
        <v>25</v>
      </c>
      <c r="F53" s="1078">
        <v>0.14000000000000001</v>
      </c>
      <c r="G53" s="18"/>
      <c r="N53" s="18"/>
    </row>
    <row r="54" spans="1:14" s="18" customFormat="1" ht="14.85" customHeight="1">
      <c r="H54" s="11"/>
      <c r="I54" s="11"/>
      <c r="J54" s="11"/>
      <c r="K54" s="11"/>
    </row>
    <row r="55" spans="1:14" ht="14.85" customHeight="1">
      <c r="A55" s="11"/>
      <c r="N55" s="18"/>
    </row>
    <row r="56" spans="1:14" ht="14.85" customHeight="1">
      <c r="A56" s="1148" t="s">
        <v>1001</v>
      </c>
      <c r="B56" s="1148"/>
      <c r="C56" s="1148"/>
      <c r="D56" s="1148"/>
      <c r="E56" s="1148"/>
      <c r="F56" s="1148"/>
      <c r="H56" s="18"/>
      <c r="I56" s="18"/>
      <c r="J56" s="18"/>
      <c r="K56" s="18"/>
      <c r="L56" s="18"/>
      <c r="M56" s="18"/>
    </row>
    <row r="57" spans="1:14" s="25" customFormat="1" ht="26.4">
      <c r="A57" s="1100"/>
      <c r="B57" s="1100"/>
      <c r="C57" s="1092" t="s">
        <v>1165</v>
      </c>
      <c r="D57" s="1092" t="s">
        <v>1166</v>
      </c>
      <c r="E57" s="1108" t="s">
        <v>14</v>
      </c>
      <c r="F57" s="1108" t="s">
        <v>63</v>
      </c>
      <c r="G57" s="11"/>
      <c r="H57" s="18"/>
      <c r="I57" s="18"/>
      <c r="J57" s="18"/>
      <c r="K57" s="18"/>
      <c r="L57" s="18"/>
      <c r="M57" s="18"/>
    </row>
    <row r="58" spans="1:14" ht="14.85" customHeight="1">
      <c r="A58" s="316" t="s">
        <v>28</v>
      </c>
      <c r="B58" s="881"/>
      <c r="C58" s="871">
        <v>168.4</v>
      </c>
      <c r="D58" s="638">
        <v>155.80000000000001</v>
      </c>
      <c r="E58" s="639">
        <v>12.6</v>
      </c>
      <c r="F58" s="1082">
        <v>8.1000000000000003E-2</v>
      </c>
      <c r="H58" s="18"/>
      <c r="I58" s="18"/>
      <c r="J58" s="18"/>
      <c r="K58" s="18"/>
      <c r="L58" s="18"/>
      <c r="M58" s="18"/>
    </row>
    <row r="59" spans="1:14" s="18" customFormat="1" ht="14.85" customHeight="1">
      <c r="A59" s="879" t="s">
        <v>121</v>
      </c>
      <c r="B59" s="880"/>
      <c r="C59" s="886"/>
      <c r="D59" s="887"/>
      <c r="E59" s="888"/>
      <c r="F59" s="1079"/>
      <c r="G59" s="11"/>
    </row>
    <row r="60" spans="1:14" ht="14.85" customHeight="1">
      <c r="A60" s="44" t="s">
        <v>125</v>
      </c>
      <c r="B60" s="53"/>
      <c r="C60" s="46">
        <v>-4.5</v>
      </c>
      <c r="D60" s="47">
        <v>13.7</v>
      </c>
      <c r="E60" s="54">
        <v>-18.2</v>
      </c>
      <c r="F60" s="971" t="s">
        <v>30</v>
      </c>
      <c r="H60" s="18"/>
      <c r="I60" s="18"/>
      <c r="J60" s="18"/>
      <c r="K60" s="18"/>
      <c r="L60" s="18"/>
      <c r="M60" s="18"/>
    </row>
    <row r="61" spans="1:14" ht="14.85" customHeight="1">
      <c r="A61" s="854" t="s">
        <v>972</v>
      </c>
      <c r="B61" s="152"/>
      <c r="C61" s="177" t="s">
        <v>112</v>
      </c>
      <c r="D61" s="178">
        <v>-20.2</v>
      </c>
      <c r="E61" s="942">
        <v>20.2</v>
      </c>
      <c r="F61" s="1077" t="s">
        <v>30</v>
      </c>
      <c r="H61" s="18"/>
      <c r="I61" s="18"/>
      <c r="J61" s="18"/>
      <c r="K61" s="18"/>
      <c r="L61" s="18"/>
      <c r="M61" s="18"/>
    </row>
    <row r="62" spans="1:14" ht="14.85" customHeight="1">
      <c r="A62" s="65" t="s">
        <v>973</v>
      </c>
      <c r="B62" s="152"/>
      <c r="C62" s="177">
        <v>0.7</v>
      </c>
      <c r="D62" s="178">
        <v>1</v>
      </c>
      <c r="E62" s="942">
        <v>-0.3</v>
      </c>
      <c r="F62" s="1077">
        <v>-0.3</v>
      </c>
      <c r="H62" s="18"/>
      <c r="I62" s="18"/>
      <c r="J62" s="18"/>
      <c r="K62" s="18"/>
      <c r="L62" s="18"/>
      <c r="M62" s="18"/>
    </row>
    <row r="63" spans="1:14" ht="14.85" customHeight="1">
      <c r="A63" s="291" t="s">
        <v>127</v>
      </c>
      <c r="B63" s="285"/>
      <c r="C63" s="268">
        <v>-3.8</v>
      </c>
      <c r="D63" s="269">
        <v>-5.5</v>
      </c>
      <c r="E63" s="625">
        <v>1.7</v>
      </c>
      <c r="F63" s="1083" t="s">
        <v>30</v>
      </c>
      <c r="H63" s="18"/>
      <c r="I63" s="18"/>
      <c r="J63" s="18"/>
      <c r="K63" s="18"/>
      <c r="L63" s="18"/>
      <c r="M63" s="18"/>
    </row>
    <row r="64" spans="1:14" ht="14.85" customHeight="1">
      <c r="A64" s="270" t="s">
        <v>128</v>
      </c>
      <c r="B64" s="267"/>
      <c r="C64" s="282">
        <v>164.6</v>
      </c>
      <c r="D64" s="283">
        <v>150.1</v>
      </c>
      <c r="E64" s="756">
        <v>14.5</v>
      </c>
      <c r="F64" s="1078">
        <v>9.7000000000000003E-2</v>
      </c>
      <c r="H64" s="18"/>
      <c r="I64" s="18"/>
      <c r="J64" s="18"/>
      <c r="K64" s="18"/>
      <c r="L64" s="18"/>
      <c r="M64" s="18"/>
    </row>
    <row r="65" spans="1:13" ht="14.85" customHeight="1" thickBot="1">
      <c r="A65" s="855" t="s">
        <v>997</v>
      </c>
      <c r="H65" s="18"/>
      <c r="I65" s="18"/>
      <c r="J65" s="18"/>
      <c r="K65" s="18"/>
      <c r="L65" s="18"/>
      <c r="M65" s="18"/>
    </row>
    <row r="66" spans="1:13" ht="14.85" customHeight="1" thickBot="1">
      <c r="A66" s="855" t="s">
        <v>974</v>
      </c>
      <c r="H66" s="18"/>
      <c r="I66" s="18"/>
      <c r="J66" s="18"/>
      <c r="K66" s="18"/>
      <c r="L66" s="18"/>
      <c r="M66" s="18"/>
    </row>
    <row r="67" spans="1:13" ht="14.85" customHeight="1">
      <c r="H67" s="18"/>
      <c r="I67" s="18"/>
      <c r="J67" s="18"/>
      <c r="K67" s="18"/>
      <c r="L67" s="18"/>
      <c r="M67" s="18"/>
    </row>
    <row r="68" spans="1:13" s="392" customFormat="1" ht="14.85" customHeight="1">
      <c r="A68" s="52" t="s">
        <v>11</v>
      </c>
      <c r="B68" s="475"/>
      <c r="C68" s="476"/>
      <c r="D68" s="476"/>
      <c r="E68" s="476"/>
      <c r="F68" s="476"/>
    </row>
  </sheetData>
  <mergeCells count="5">
    <mergeCell ref="A47:F47"/>
    <mergeCell ref="A56:F56"/>
    <mergeCell ref="A2:F2"/>
    <mergeCell ref="G2:I2"/>
    <mergeCell ref="A35:F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F6F8-E5ED-4863-9618-EA96C20DF410}">
  <sheetPr codeName="Sheet5"/>
  <dimension ref="A1:G36"/>
  <sheetViews>
    <sheetView zoomScaleNormal="100" workbookViewId="0">
      <selection activeCell="G20" sqref="G20"/>
    </sheetView>
  </sheetViews>
  <sheetFormatPr defaultColWidth="9.109375" defaultRowHeight="14.85" customHeight="1"/>
  <cols>
    <col min="1" max="1" width="55.5546875" style="11" customWidth="1"/>
    <col min="2" max="2" width="13.33203125" style="30" customWidth="1"/>
    <col min="3" max="4" width="13.33203125" style="11" customWidth="1"/>
    <col min="5" max="6" width="13.33203125" style="3" customWidth="1"/>
    <col min="7" max="7" width="12.5546875" style="11" customWidth="1"/>
    <col min="8" max="14" width="9.109375" style="11"/>
    <col min="15" max="15" width="8.44140625" style="11" customWidth="1"/>
    <col min="16" max="16384" width="9.109375" style="11"/>
  </cols>
  <sheetData>
    <row r="1" spans="1:7" ht="39.9" customHeight="1">
      <c r="A1" s="67" t="s">
        <v>11</v>
      </c>
      <c r="B1" s="475"/>
      <c r="C1" s="392"/>
      <c r="D1" s="392"/>
    </row>
    <row r="2" spans="1:7" ht="39.9" customHeight="1" thickBot="1">
      <c r="A2" s="1150" t="s">
        <v>129</v>
      </c>
      <c r="B2" s="1150"/>
      <c r="C2" s="1150"/>
      <c r="D2" s="51"/>
      <c r="E2" s="51"/>
      <c r="F2" s="51"/>
    </row>
    <row r="3" spans="1:7" ht="14.85" customHeight="1">
      <c r="A3" s="15"/>
      <c r="B3" s="31"/>
      <c r="C3" s="15"/>
      <c r="D3" s="15"/>
      <c r="E3" s="33"/>
      <c r="F3" s="33"/>
      <c r="G3" s="13"/>
    </row>
    <row r="4" spans="1:7" ht="14.85" customHeight="1">
      <c r="A4" s="1148" t="s">
        <v>130</v>
      </c>
      <c r="B4" s="1148"/>
      <c r="C4" s="1148"/>
      <c r="D4" s="1148"/>
      <c r="E4" s="11"/>
      <c r="F4" s="11"/>
    </row>
    <row r="5" spans="1:7" s="25" customFormat="1" ht="35.25" customHeight="1">
      <c r="A5" s="261"/>
      <c r="B5" s="261"/>
      <c r="C5" s="261" t="s">
        <v>712</v>
      </c>
      <c r="D5" s="261" t="s">
        <v>61</v>
      </c>
      <c r="E5" s="262" t="s">
        <v>14</v>
      </c>
      <c r="F5" s="262" t="s">
        <v>15</v>
      </c>
    </row>
    <row r="6" spans="1:7" ht="14.85" customHeight="1">
      <c r="A6" s="68" t="s">
        <v>131</v>
      </c>
      <c r="B6" s="58"/>
      <c r="C6" s="59"/>
      <c r="D6" s="60"/>
      <c r="E6" s="61"/>
      <c r="F6" s="61"/>
    </row>
    <row r="7" spans="1:7" ht="14.85" customHeight="1">
      <c r="A7" s="64" t="s">
        <v>132</v>
      </c>
      <c r="B7" s="69" t="s">
        <v>133</v>
      </c>
      <c r="C7" s="653" t="s">
        <v>713</v>
      </c>
      <c r="D7" s="301" t="s">
        <v>135</v>
      </c>
      <c r="E7" s="658" t="s">
        <v>253</v>
      </c>
      <c r="F7" s="366" t="s">
        <v>714</v>
      </c>
    </row>
    <row r="8" spans="1:7" ht="14.85" customHeight="1">
      <c r="A8" s="70" t="s">
        <v>137</v>
      </c>
      <c r="B8" s="71" t="s">
        <v>133</v>
      </c>
      <c r="C8" s="653" t="s">
        <v>138</v>
      </c>
      <c r="D8" s="656" t="s">
        <v>138</v>
      </c>
      <c r="E8" s="659" t="s">
        <v>442</v>
      </c>
      <c r="F8" s="366" t="s">
        <v>715</v>
      </c>
    </row>
    <row r="9" spans="1:7" ht="14.85" customHeight="1">
      <c r="A9" s="226" t="s">
        <v>139</v>
      </c>
      <c r="B9" s="71" t="s">
        <v>133</v>
      </c>
      <c r="C9" s="653" t="s">
        <v>140</v>
      </c>
      <c r="D9" s="656" t="s">
        <v>141</v>
      </c>
      <c r="E9" s="659" t="s">
        <v>142</v>
      </c>
      <c r="F9" s="368" t="s">
        <v>716</v>
      </c>
    </row>
    <row r="10" spans="1:7" ht="14.85" customHeight="1">
      <c r="A10" s="226" t="s">
        <v>143</v>
      </c>
      <c r="B10" s="225" t="s">
        <v>133</v>
      </c>
      <c r="C10" s="653" t="s">
        <v>717</v>
      </c>
      <c r="D10" s="657" t="s">
        <v>144</v>
      </c>
      <c r="E10" s="659" t="s">
        <v>145</v>
      </c>
      <c r="F10" s="366" t="s">
        <v>718</v>
      </c>
    </row>
    <row r="11" spans="1:7" ht="14.85" customHeight="1">
      <c r="A11" s="226" t="s">
        <v>146</v>
      </c>
      <c r="B11" s="225" t="s">
        <v>133</v>
      </c>
      <c r="C11" s="653" t="s">
        <v>147</v>
      </c>
      <c r="D11" s="650" t="s">
        <v>147</v>
      </c>
      <c r="E11" s="660" t="s">
        <v>112</v>
      </c>
      <c r="F11" s="662" t="s">
        <v>38</v>
      </c>
    </row>
    <row r="12" spans="1:7" ht="14.85" customHeight="1">
      <c r="A12" s="70" t="s">
        <v>148</v>
      </c>
      <c r="B12" s="225" t="s">
        <v>133</v>
      </c>
      <c r="C12" s="655" t="s">
        <v>144</v>
      </c>
      <c r="D12" s="657" t="s">
        <v>149</v>
      </c>
      <c r="E12" s="660" t="s">
        <v>442</v>
      </c>
      <c r="F12" s="366" t="s">
        <v>719</v>
      </c>
    </row>
    <row r="13" spans="1:7" ht="14.85" customHeight="1">
      <c r="A13" s="70" t="s">
        <v>152</v>
      </c>
      <c r="B13" s="225" t="s">
        <v>133</v>
      </c>
      <c r="C13" s="653" t="s">
        <v>153</v>
      </c>
      <c r="D13" s="657" t="s">
        <v>154</v>
      </c>
      <c r="E13" s="660" t="s">
        <v>253</v>
      </c>
      <c r="F13" s="366" t="s">
        <v>720</v>
      </c>
    </row>
    <row r="14" spans="1:7" ht="14.85" customHeight="1">
      <c r="A14" s="296" t="s">
        <v>156</v>
      </c>
      <c r="B14" s="272"/>
      <c r="C14" s="651"/>
      <c r="D14" s="652"/>
      <c r="E14" s="661"/>
      <c r="F14" s="663"/>
    </row>
    <row r="15" spans="1:7" ht="14.85" customHeight="1">
      <c r="A15" s="64" t="s">
        <v>157</v>
      </c>
      <c r="B15" s="237" t="s">
        <v>133</v>
      </c>
      <c r="C15" s="654" t="s">
        <v>254</v>
      </c>
      <c r="D15" s="301" t="s">
        <v>136</v>
      </c>
      <c r="E15" s="658" t="s">
        <v>721</v>
      </c>
      <c r="F15" s="664" t="s">
        <v>722</v>
      </c>
    </row>
    <row r="16" spans="1:7" ht="14.85" customHeight="1">
      <c r="A16" s="70" t="s">
        <v>139</v>
      </c>
      <c r="B16" s="238" t="s">
        <v>133</v>
      </c>
      <c r="C16" s="654" t="s">
        <v>254</v>
      </c>
      <c r="D16" s="656" t="s">
        <v>136</v>
      </c>
      <c r="E16" s="658" t="s">
        <v>721</v>
      </c>
      <c r="F16" s="665" t="s">
        <v>723</v>
      </c>
    </row>
    <row r="17" spans="1:7" ht="14.85" customHeight="1">
      <c r="A17" s="1122" t="s">
        <v>143</v>
      </c>
      <c r="B17" s="1123" t="s">
        <v>133</v>
      </c>
      <c r="C17" s="1124" t="s">
        <v>112</v>
      </c>
      <c r="D17" s="677" t="s">
        <v>159</v>
      </c>
      <c r="E17" s="1125" t="s">
        <v>442</v>
      </c>
      <c r="F17" s="1126" t="s">
        <v>724</v>
      </c>
    </row>
    <row r="18" spans="1:7" ht="26.4">
      <c r="A18" s="1127"/>
      <c r="B18" s="1127"/>
      <c r="C18" s="1128" t="s">
        <v>1165</v>
      </c>
      <c r="D18" s="1128" t="s">
        <v>1166</v>
      </c>
      <c r="E18" s="1129" t="s">
        <v>14</v>
      </c>
      <c r="F18" s="1130" t="s">
        <v>15</v>
      </c>
    </row>
    <row r="19" spans="1:7" ht="13.8">
      <c r="A19" s="68" t="s">
        <v>131</v>
      </c>
      <c r="B19" s="58"/>
      <c r="C19" s="59"/>
      <c r="D19" s="60"/>
      <c r="E19" s="61"/>
      <c r="F19" s="61"/>
    </row>
    <row r="20" spans="1:7" ht="14.85" customHeight="1">
      <c r="A20" s="64" t="s">
        <v>160</v>
      </c>
      <c r="B20" s="69" t="s">
        <v>161</v>
      </c>
      <c r="C20" s="654" t="s">
        <v>727</v>
      </c>
      <c r="D20" s="301" t="s">
        <v>728</v>
      </c>
      <c r="E20" s="252" t="s">
        <v>295</v>
      </c>
      <c r="F20" s="665" t="s">
        <v>729</v>
      </c>
    </row>
    <row r="21" spans="1:7" ht="14.85" customHeight="1">
      <c r="A21" s="70" t="s">
        <v>164</v>
      </c>
      <c r="B21" s="71" t="s">
        <v>161</v>
      </c>
      <c r="C21" s="654" t="s">
        <v>730</v>
      </c>
      <c r="D21" s="301" t="s">
        <v>401</v>
      </c>
      <c r="E21" s="252" t="s">
        <v>330</v>
      </c>
      <c r="F21" s="253" t="s">
        <v>731</v>
      </c>
    </row>
    <row r="22" spans="1:7" ht="14.85" customHeight="1">
      <c r="A22" s="70" t="s">
        <v>168</v>
      </c>
      <c r="B22" s="71" t="s">
        <v>169</v>
      </c>
      <c r="C22" s="373" t="s">
        <v>732</v>
      </c>
      <c r="D22" s="195" t="s">
        <v>733</v>
      </c>
      <c r="E22" s="254" t="s">
        <v>734</v>
      </c>
      <c r="F22" s="253" t="s">
        <v>30</v>
      </c>
    </row>
    <row r="23" spans="1:7" ht="14.85" customHeight="1">
      <c r="A23" s="64" t="s">
        <v>171</v>
      </c>
      <c r="B23" s="69" t="s">
        <v>161</v>
      </c>
      <c r="C23" s="654" t="s">
        <v>735</v>
      </c>
      <c r="D23" s="301" t="s">
        <v>736</v>
      </c>
      <c r="E23" s="252" t="s">
        <v>737</v>
      </c>
      <c r="F23" s="253" t="s">
        <v>738</v>
      </c>
    </row>
    <row r="24" spans="1:7" ht="14.85" customHeight="1">
      <c r="A24" s="64" t="s">
        <v>175</v>
      </c>
      <c r="B24" s="69" t="s">
        <v>161</v>
      </c>
      <c r="C24" s="654" t="s">
        <v>739</v>
      </c>
      <c r="D24" s="301" t="s">
        <v>740</v>
      </c>
      <c r="E24" s="252" t="s">
        <v>330</v>
      </c>
      <c r="F24" s="253" t="s">
        <v>741</v>
      </c>
    </row>
    <row r="25" spans="1:7" ht="14.85" customHeight="1">
      <c r="A25" s="64" t="s">
        <v>179</v>
      </c>
      <c r="B25" s="69" t="s">
        <v>180</v>
      </c>
      <c r="C25" s="654" t="s">
        <v>742</v>
      </c>
      <c r="D25" s="301" t="s">
        <v>270</v>
      </c>
      <c r="E25" s="252" t="s">
        <v>463</v>
      </c>
      <c r="F25" s="253" t="s">
        <v>738</v>
      </c>
    </row>
    <row r="26" spans="1:7" ht="14.85" customHeight="1">
      <c r="A26" s="280" t="s">
        <v>184</v>
      </c>
      <c r="B26" s="293" t="s">
        <v>185</v>
      </c>
      <c r="C26" s="666">
        <v>50</v>
      </c>
      <c r="D26" s="667">
        <v>33</v>
      </c>
      <c r="E26" s="294" t="s">
        <v>743</v>
      </c>
      <c r="F26" s="295" t="s">
        <v>744</v>
      </c>
    </row>
    <row r="27" spans="1:7" ht="14.85" customHeight="1">
      <c r="A27" s="296" t="s">
        <v>156</v>
      </c>
      <c r="B27" s="272"/>
      <c r="C27" s="297"/>
      <c r="D27" s="298"/>
      <c r="E27" s="299"/>
      <c r="F27" s="300"/>
    </row>
    <row r="28" spans="1:7" ht="14.85" customHeight="1">
      <c r="A28" s="280" t="s">
        <v>186</v>
      </c>
      <c r="B28" s="293" t="s">
        <v>161</v>
      </c>
      <c r="C28" s="666" t="s">
        <v>745</v>
      </c>
      <c r="D28" s="667" t="s">
        <v>746</v>
      </c>
      <c r="E28" s="294" t="s">
        <v>295</v>
      </c>
      <c r="F28" s="295" t="s">
        <v>747</v>
      </c>
    </row>
    <row r="29" spans="1:7" ht="14.85" customHeight="1">
      <c r="A29" s="296" t="s">
        <v>191</v>
      </c>
      <c r="B29" s="272"/>
      <c r="C29" s="297"/>
      <c r="D29" s="298"/>
      <c r="E29" s="299"/>
      <c r="F29" s="300"/>
      <c r="G29" s="9"/>
    </row>
    <row r="30" spans="1:7" ht="14.85" customHeight="1">
      <c r="A30" s="64" t="s">
        <v>192</v>
      </c>
      <c r="B30" s="69" t="s">
        <v>161</v>
      </c>
      <c r="C30" s="654" t="s">
        <v>748</v>
      </c>
      <c r="D30" s="301" t="s">
        <v>749</v>
      </c>
      <c r="E30" s="252" t="s">
        <v>750</v>
      </c>
      <c r="F30" s="253" t="s">
        <v>751</v>
      </c>
    </row>
    <row r="31" spans="1:7" ht="14.85" customHeight="1">
      <c r="A31" s="64" t="s">
        <v>194</v>
      </c>
      <c r="B31" s="69" t="s">
        <v>161</v>
      </c>
      <c r="C31" s="654" t="s">
        <v>752</v>
      </c>
      <c r="D31" s="301" t="s">
        <v>753</v>
      </c>
      <c r="E31" s="252" t="s">
        <v>275</v>
      </c>
      <c r="F31" s="253" t="s">
        <v>754</v>
      </c>
    </row>
    <row r="32" spans="1:7" s="10" customFormat="1" ht="14.85" customHeight="1">
      <c r="A32" s="28"/>
      <c r="B32" s="487"/>
      <c r="C32" s="392"/>
      <c r="D32" s="392"/>
      <c r="E32" s="392"/>
      <c r="F32" s="392"/>
      <c r="G32" s="392"/>
    </row>
    <row r="33" spans="1:6" ht="14.85" customHeight="1">
      <c r="A33" s="155"/>
    </row>
    <row r="34" spans="1:6" ht="14.85" customHeight="1">
      <c r="A34" s="155"/>
    </row>
    <row r="35" spans="1:6" s="392" customFormat="1" ht="14.85" customHeight="1">
      <c r="A35" s="52" t="s">
        <v>11</v>
      </c>
      <c r="B35" s="475"/>
      <c r="C35" s="476"/>
      <c r="D35" s="476"/>
      <c r="E35" s="476"/>
      <c r="F35" s="476"/>
    </row>
    <row r="36" spans="1:6" ht="14.85" customHeight="1">
      <c r="A36" s="155"/>
    </row>
  </sheetData>
  <mergeCells count="2">
    <mergeCell ref="A2:C2"/>
    <mergeCell ref="A4: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D7C9-1377-4E75-9643-8E21E0125A77}">
  <dimension ref="A1:P124"/>
  <sheetViews>
    <sheetView zoomScaleNormal="100" workbookViewId="0"/>
  </sheetViews>
  <sheetFormatPr defaultColWidth="9.109375" defaultRowHeight="14.4"/>
  <cols>
    <col min="1" max="1" width="55.5546875" style="3" customWidth="1"/>
    <col min="2" max="2" width="13.5546875" style="3" customWidth="1"/>
    <col min="3" max="4" width="13.44140625" style="3" customWidth="1"/>
    <col min="5" max="5" width="19.33203125" style="3" customWidth="1"/>
    <col min="6" max="6" width="13.44140625" style="3" customWidth="1"/>
    <col min="7" max="16384" width="9.109375" style="3"/>
  </cols>
  <sheetData>
    <row r="1" spans="1:16" ht="39.75" customHeight="1">
      <c r="A1" s="67" t="s">
        <v>11</v>
      </c>
      <c r="B1" s="75"/>
      <c r="C1" s="75"/>
      <c r="D1" s="67"/>
    </row>
    <row r="2" spans="1:16" ht="39.75" customHeight="1" thickBot="1">
      <c r="A2" s="1143" t="s">
        <v>198</v>
      </c>
      <c r="B2" s="1143"/>
      <c r="C2" s="1143"/>
      <c r="D2" s="51"/>
    </row>
    <row r="4" spans="1:16">
      <c r="A4" s="1151" t="s">
        <v>203</v>
      </c>
      <c r="B4" s="1151"/>
      <c r="C4" s="1151"/>
      <c r="D4" s="1151"/>
    </row>
    <row r="5" spans="1:16" ht="29.4" customHeight="1">
      <c r="A5" s="1093"/>
      <c r="B5" s="1094"/>
      <c r="C5" s="815" t="s">
        <v>1165</v>
      </c>
      <c r="D5" s="815" t="s">
        <v>1166</v>
      </c>
      <c r="E5" s="1093" t="s">
        <v>971</v>
      </c>
      <c r="F5" s="1094" t="s">
        <v>199</v>
      </c>
    </row>
    <row r="6" spans="1:16">
      <c r="A6" s="801" t="s">
        <v>18</v>
      </c>
      <c r="B6" s="790" t="s">
        <v>200</v>
      </c>
      <c r="C6" s="1090">
        <v>1092.3</v>
      </c>
      <c r="D6" s="657">
        <v>1370.4</v>
      </c>
      <c r="E6" s="54">
        <v>-278.10000000000014</v>
      </c>
      <c r="F6" s="55">
        <v>-0.20293345008756575</v>
      </c>
      <c r="H6" s="488"/>
      <c r="I6" s="488"/>
      <c r="M6" s="793"/>
      <c r="N6" s="793"/>
      <c r="O6" s="793"/>
      <c r="P6" s="793"/>
    </row>
    <row r="7" spans="1:16">
      <c r="A7" s="789" t="s">
        <v>1009</v>
      </c>
      <c r="B7" s="790" t="s">
        <v>200</v>
      </c>
      <c r="C7" s="791">
        <v>289.7</v>
      </c>
      <c r="D7" s="792">
        <v>253.5</v>
      </c>
      <c r="E7" s="54">
        <v>36.199999999999989</v>
      </c>
      <c r="F7" s="55">
        <v>0.14280078895463508</v>
      </c>
      <c r="I7" s="488"/>
      <c r="J7" s="794"/>
      <c r="K7" s="794"/>
      <c r="L7" s="794"/>
      <c r="M7" s="793"/>
      <c r="N7" s="793"/>
      <c r="O7" s="793"/>
      <c r="P7" s="793"/>
    </row>
    <row r="8" spans="1:16">
      <c r="A8" s="795" t="s">
        <v>34</v>
      </c>
      <c r="B8" s="790" t="s">
        <v>200</v>
      </c>
      <c r="C8" s="796">
        <v>134.5</v>
      </c>
      <c r="D8" s="797">
        <v>109.1</v>
      </c>
      <c r="E8" s="54" t="s">
        <v>1159</v>
      </c>
      <c r="F8" s="55">
        <v>0.23281393217231905</v>
      </c>
      <c r="H8" s="488"/>
      <c r="I8" s="488"/>
      <c r="J8" s="794"/>
      <c r="K8" s="794"/>
      <c r="L8" s="794"/>
      <c r="M8" s="793"/>
      <c r="N8" s="793"/>
      <c r="O8" s="793"/>
      <c r="P8" s="793"/>
    </row>
    <row r="9" spans="1:16">
      <c r="A9" s="795" t="s">
        <v>33</v>
      </c>
      <c r="B9" s="790" t="s">
        <v>200</v>
      </c>
      <c r="C9" s="791">
        <v>115.7</v>
      </c>
      <c r="D9" s="792">
        <v>88.7</v>
      </c>
      <c r="E9" s="987" t="s">
        <v>1090</v>
      </c>
      <c r="F9" s="55">
        <v>0.30439684329199546</v>
      </c>
      <c r="G9" s="488"/>
      <c r="J9" s="794"/>
      <c r="K9" s="794"/>
      <c r="L9" s="794"/>
      <c r="M9" s="793"/>
      <c r="N9" s="793"/>
      <c r="O9" s="793"/>
      <c r="P9" s="793"/>
    </row>
    <row r="10" spans="1:16">
      <c r="A10" s="795" t="s">
        <v>35</v>
      </c>
      <c r="B10" s="790" t="s">
        <v>200</v>
      </c>
      <c r="C10" s="791">
        <v>25.2</v>
      </c>
      <c r="D10" s="792">
        <v>32.200000000000003</v>
      </c>
      <c r="E10" s="619">
        <v>-7.0000000000000036</v>
      </c>
      <c r="F10" s="55">
        <v>-0.21739130434782619</v>
      </c>
      <c r="H10" s="488"/>
      <c r="I10" s="488"/>
      <c r="J10" s="794"/>
      <c r="K10" s="794"/>
      <c r="L10" s="794"/>
      <c r="M10" s="793"/>
      <c r="N10" s="793"/>
      <c r="O10" s="793"/>
      <c r="P10" s="793"/>
    </row>
    <row r="11" spans="1:16">
      <c r="A11" s="795" t="s">
        <v>32</v>
      </c>
      <c r="B11" s="790" t="s">
        <v>200</v>
      </c>
      <c r="C11" s="791">
        <v>11.8</v>
      </c>
      <c r="D11" s="792">
        <v>21.7</v>
      </c>
      <c r="E11" s="619">
        <v>-9.8999999999999986</v>
      </c>
      <c r="F11" s="55">
        <v>-0.456221198156682</v>
      </c>
      <c r="H11" s="488"/>
      <c r="I11" s="488"/>
      <c r="J11" s="794"/>
      <c r="K11" s="794"/>
      <c r="L11" s="794"/>
      <c r="M11" s="793"/>
      <c r="N11" s="793"/>
      <c r="O11" s="793"/>
      <c r="P11" s="793"/>
    </row>
    <row r="12" spans="1:16">
      <c r="A12" s="795" t="s">
        <v>36</v>
      </c>
      <c r="B12" s="790" t="s">
        <v>200</v>
      </c>
      <c r="C12" s="791">
        <v>2.6</v>
      </c>
      <c r="D12" s="792">
        <v>1.9</v>
      </c>
      <c r="E12" s="619">
        <v>0.70000000000000018</v>
      </c>
      <c r="F12" s="55">
        <v>0.36842105263157904</v>
      </c>
      <c r="H12" s="488"/>
      <c r="I12" s="488"/>
      <c r="J12" s="794"/>
      <c r="K12" s="794"/>
      <c r="L12" s="794"/>
      <c r="M12" s="793"/>
      <c r="N12" s="793"/>
      <c r="O12" s="793"/>
      <c r="P12" s="793"/>
    </row>
    <row r="13" spans="1:16">
      <c r="A13" s="789" t="s">
        <v>1010</v>
      </c>
      <c r="B13" s="798" t="s">
        <v>169</v>
      </c>
      <c r="C13" s="873">
        <v>0.26600000000000001</v>
      </c>
      <c r="D13" s="800">
        <v>0.183</v>
      </c>
      <c r="E13" s="947" t="s">
        <v>1095</v>
      </c>
      <c r="F13" s="55" t="s">
        <v>30</v>
      </c>
      <c r="H13" s="488"/>
      <c r="I13" s="488"/>
      <c r="J13" s="794"/>
      <c r="K13" s="794"/>
      <c r="L13" s="794"/>
      <c r="M13" s="793"/>
      <c r="N13" s="793"/>
      <c r="O13" s="793"/>
      <c r="P13" s="793"/>
    </row>
    <row r="14" spans="1:16">
      <c r="A14" s="789" t="s">
        <v>96</v>
      </c>
      <c r="B14" s="790" t="s">
        <v>200</v>
      </c>
      <c r="C14" s="791">
        <v>294.2</v>
      </c>
      <c r="D14" s="792">
        <v>239.9</v>
      </c>
      <c r="E14" s="619">
        <v>54.299999999999983</v>
      </c>
      <c r="F14" s="55">
        <v>0.22634431012922043</v>
      </c>
      <c r="H14" s="488"/>
      <c r="I14" s="488"/>
      <c r="J14" s="794"/>
      <c r="K14" s="794"/>
      <c r="L14" s="794"/>
      <c r="M14" s="793"/>
      <c r="N14" s="793"/>
      <c r="O14" s="793"/>
      <c r="P14" s="793"/>
    </row>
    <row r="15" spans="1:16">
      <c r="A15" s="789" t="s">
        <v>1011</v>
      </c>
      <c r="B15" s="798" t="s">
        <v>169</v>
      </c>
      <c r="C15" s="873">
        <v>0.26900000000000002</v>
      </c>
      <c r="D15" s="800">
        <v>0.17499999999999999</v>
      </c>
      <c r="E15" s="947" t="s">
        <v>1096</v>
      </c>
      <c r="F15" s="55" t="s">
        <v>30</v>
      </c>
      <c r="H15" s="488"/>
      <c r="I15" s="488"/>
      <c r="J15" s="794"/>
      <c r="K15" s="794"/>
      <c r="L15" s="794"/>
      <c r="M15" s="793"/>
      <c r="N15" s="793"/>
      <c r="O15" s="793"/>
      <c r="P15" s="793"/>
    </row>
    <row r="16" spans="1:16">
      <c r="A16" s="789" t="s">
        <v>41</v>
      </c>
      <c r="B16" s="790" t="s">
        <v>200</v>
      </c>
      <c r="C16" s="791">
        <v>203.4</v>
      </c>
      <c r="D16" s="792">
        <v>178.4</v>
      </c>
      <c r="E16" s="619">
        <v>25</v>
      </c>
      <c r="F16" s="55">
        <v>0.14013452914798205</v>
      </c>
      <c r="H16" s="488"/>
      <c r="I16" s="488"/>
      <c r="J16" s="794"/>
      <c r="K16" s="794"/>
      <c r="L16" s="794"/>
      <c r="M16" s="793"/>
      <c r="N16" s="793"/>
      <c r="O16" s="793"/>
      <c r="P16" s="793"/>
    </row>
    <row r="17" spans="1:16">
      <c r="A17" s="789" t="s">
        <v>124</v>
      </c>
      <c r="B17" s="790" t="s">
        <v>200</v>
      </c>
      <c r="C17" s="796">
        <v>207.9</v>
      </c>
      <c r="D17" s="797">
        <v>164.8</v>
      </c>
      <c r="E17" s="619">
        <v>43.099999999999994</v>
      </c>
      <c r="F17" s="55">
        <v>0.2615291262135922</v>
      </c>
      <c r="I17" s="488"/>
      <c r="J17" s="794"/>
      <c r="K17" s="794"/>
      <c r="L17" s="794"/>
      <c r="M17" s="793"/>
      <c r="N17" s="793"/>
      <c r="O17" s="793"/>
      <c r="P17" s="793"/>
    </row>
    <row r="18" spans="1:16">
      <c r="A18" s="789" t="s">
        <v>1012</v>
      </c>
      <c r="B18" s="798" t="s">
        <v>169</v>
      </c>
      <c r="C18" s="799">
        <v>0.19</v>
      </c>
      <c r="D18" s="800">
        <v>0.12</v>
      </c>
      <c r="E18" s="947" t="s">
        <v>1097</v>
      </c>
      <c r="F18" s="55" t="s">
        <v>30</v>
      </c>
      <c r="I18" s="488"/>
      <c r="J18" s="794"/>
      <c r="K18" s="794"/>
      <c r="L18" s="794"/>
      <c r="M18" s="793"/>
      <c r="N18" s="793"/>
      <c r="O18" s="793"/>
      <c r="P18" s="793"/>
    </row>
    <row r="19" spans="1:16">
      <c r="A19" s="789" t="s">
        <v>128</v>
      </c>
      <c r="B19" s="790" t="s">
        <v>200</v>
      </c>
      <c r="C19" s="791">
        <v>164.6</v>
      </c>
      <c r="D19" s="792">
        <v>150.1</v>
      </c>
      <c r="E19" s="619">
        <v>14.5</v>
      </c>
      <c r="F19" s="55">
        <v>9.6602265156562298E-2</v>
      </c>
      <c r="I19" s="488"/>
      <c r="J19" s="794"/>
      <c r="K19" s="794"/>
      <c r="L19" s="794"/>
      <c r="M19" s="793"/>
      <c r="N19" s="793"/>
      <c r="O19" s="793"/>
      <c r="P19" s="793"/>
    </row>
    <row r="20" spans="1:16">
      <c r="A20" s="801" t="s">
        <v>28</v>
      </c>
      <c r="B20" s="790" t="s">
        <v>200</v>
      </c>
      <c r="C20" s="796">
        <v>168.4</v>
      </c>
      <c r="D20" s="797">
        <v>155.80000000000001</v>
      </c>
      <c r="E20" s="619">
        <v>12.599999999999994</v>
      </c>
      <c r="F20" s="55">
        <v>8.0872913992297776E-2</v>
      </c>
      <c r="I20" s="488"/>
      <c r="J20" s="794"/>
      <c r="K20" s="794"/>
      <c r="L20" s="794"/>
      <c r="M20" s="793"/>
      <c r="N20" s="793"/>
      <c r="O20" s="793"/>
      <c r="P20" s="793"/>
    </row>
    <row r="21" spans="1:16">
      <c r="A21" s="789" t="s">
        <v>1013</v>
      </c>
      <c r="B21" s="798" t="s">
        <v>169</v>
      </c>
      <c r="C21" s="873">
        <v>0.154</v>
      </c>
      <c r="D21" s="800">
        <v>0.114</v>
      </c>
      <c r="E21" s="947" t="s">
        <v>1088</v>
      </c>
      <c r="F21" s="55" t="s">
        <v>30</v>
      </c>
      <c r="I21" s="488"/>
      <c r="J21" s="794"/>
      <c r="K21" s="794"/>
      <c r="L21" s="794"/>
      <c r="M21" s="793"/>
      <c r="N21" s="793"/>
      <c r="O21" s="793"/>
      <c r="P21" s="793"/>
    </row>
    <row r="22" spans="1:16">
      <c r="A22" s="789" t="s">
        <v>1014</v>
      </c>
      <c r="B22" s="798" t="s">
        <v>201</v>
      </c>
      <c r="C22" s="791">
        <v>422.3</v>
      </c>
      <c r="D22" s="792">
        <v>402.6</v>
      </c>
      <c r="E22" s="619">
        <v>19.699999999999989</v>
      </c>
      <c r="F22" s="55">
        <v>4.8931942374565295E-2</v>
      </c>
      <c r="I22" s="488"/>
      <c r="J22" s="794"/>
      <c r="K22" s="794"/>
      <c r="L22" s="794"/>
      <c r="M22" s="793"/>
      <c r="N22" s="793"/>
      <c r="O22" s="793"/>
      <c r="P22" s="793"/>
    </row>
    <row r="23" spans="1:16">
      <c r="A23" s="795" t="s">
        <v>34</v>
      </c>
      <c r="B23" s="798" t="s">
        <v>201</v>
      </c>
      <c r="C23" s="791">
        <v>269.60000000000002</v>
      </c>
      <c r="D23" s="792">
        <v>234</v>
      </c>
      <c r="E23" s="619">
        <v>35.600000000000023</v>
      </c>
      <c r="F23" s="55">
        <v>0.15213675213675223</v>
      </c>
      <c r="I23" s="488"/>
      <c r="J23" s="794"/>
      <c r="K23" s="794"/>
      <c r="L23" s="794"/>
      <c r="M23" s="793"/>
      <c r="N23" s="793"/>
      <c r="O23" s="793"/>
      <c r="P23" s="793"/>
    </row>
    <row r="24" spans="1:16">
      <c r="A24" s="795" t="s">
        <v>33</v>
      </c>
      <c r="B24" s="798" t="s">
        <v>201</v>
      </c>
      <c r="C24" s="791">
        <v>135.80000000000001</v>
      </c>
      <c r="D24" s="792">
        <v>161.9</v>
      </c>
      <c r="E24" s="619">
        <v>-26.099999999999994</v>
      </c>
      <c r="F24" s="55">
        <v>-0.16121062384187765</v>
      </c>
      <c r="I24" s="488"/>
      <c r="J24" s="794"/>
      <c r="K24" s="794"/>
      <c r="L24" s="794"/>
      <c r="M24" s="793"/>
      <c r="N24" s="793"/>
      <c r="O24" s="793"/>
      <c r="P24" s="793"/>
    </row>
    <row r="25" spans="1:16">
      <c r="A25" s="795" t="s">
        <v>35</v>
      </c>
      <c r="B25" s="798" t="s">
        <v>201</v>
      </c>
      <c r="C25" s="791">
        <v>0.5</v>
      </c>
      <c r="D25" s="792">
        <v>1.3</v>
      </c>
      <c r="E25" s="619">
        <v>-0.8</v>
      </c>
      <c r="F25" s="55">
        <v>-0.61538461538461542</v>
      </c>
      <c r="I25" s="488"/>
      <c r="J25" s="794"/>
      <c r="K25" s="794"/>
      <c r="L25" s="794"/>
      <c r="M25" s="793"/>
      <c r="N25" s="793"/>
      <c r="O25" s="793"/>
      <c r="P25" s="793"/>
    </row>
    <row r="26" spans="1:16">
      <c r="A26" s="795" t="s">
        <v>32</v>
      </c>
      <c r="B26" s="798" t="s">
        <v>201</v>
      </c>
      <c r="C26" s="791">
        <v>7.8</v>
      </c>
      <c r="D26" s="792">
        <v>2.1</v>
      </c>
      <c r="E26" s="619">
        <v>5.6999999999999993</v>
      </c>
      <c r="F26" s="55">
        <v>2.714285714285714</v>
      </c>
      <c r="I26" s="488"/>
      <c r="J26" s="794"/>
      <c r="K26" s="794"/>
      <c r="L26" s="794"/>
      <c r="M26" s="793"/>
      <c r="N26" s="793"/>
      <c r="O26" s="793"/>
      <c r="P26" s="793"/>
    </row>
    <row r="27" spans="1:16">
      <c r="A27" s="795" t="s">
        <v>36</v>
      </c>
      <c r="B27" s="798" t="s">
        <v>201</v>
      </c>
      <c r="C27" s="791">
        <v>8.6</v>
      </c>
      <c r="D27" s="792">
        <v>3.3</v>
      </c>
      <c r="E27" s="619">
        <v>5.3</v>
      </c>
      <c r="F27" s="55">
        <v>1.6060606060606062</v>
      </c>
      <c r="I27" s="488"/>
      <c r="J27" s="794"/>
      <c r="K27" s="794"/>
      <c r="L27" s="794"/>
      <c r="M27" s="793"/>
      <c r="N27" s="793"/>
      <c r="O27" s="793"/>
      <c r="P27" s="793"/>
    </row>
    <row r="28" spans="1:16">
      <c r="A28" s="789" t="s">
        <v>1015</v>
      </c>
      <c r="B28" s="798" t="s">
        <v>201</v>
      </c>
      <c r="C28" s="791">
        <v>225.4</v>
      </c>
      <c r="D28" s="792">
        <v>161.69999999999999</v>
      </c>
      <c r="E28" s="792">
        <v>63.700000000000017</v>
      </c>
      <c r="F28" s="55">
        <v>0.39393939393939409</v>
      </c>
      <c r="I28" s="488"/>
      <c r="J28" s="794"/>
      <c r="K28" s="794"/>
      <c r="L28" s="794"/>
      <c r="M28" s="793"/>
      <c r="N28" s="793"/>
      <c r="O28" s="793"/>
      <c r="P28" s="793"/>
    </row>
    <row r="29" spans="1:16">
      <c r="A29" s="789" t="s">
        <v>1016</v>
      </c>
      <c r="B29" s="798" t="s">
        <v>201</v>
      </c>
      <c r="C29" s="49">
        <v>-105</v>
      </c>
      <c r="D29" s="792">
        <v>50.2</v>
      </c>
      <c r="E29" s="619">
        <v>-155.19999999999999</v>
      </c>
      <c r="F29" s="55" t="s">
        <v>30</v>
      </c>
      <c r="I29" s="488"/>
      <c r="J29" s="794"/>
      <c r="K29" s="794"/>
      <c r="L29" s="794"/>
      <c r="M29" s="793"/>
      <c r="N29" s="793"/>
      <c r="O29" s="793"/>
      <c r="P29" s="793"/>
    </row>
    <row r="30" spans="1:16">
      <c r="A30" s="789" t="s">
        <v>1017</v>
      </c>
      <c r="B30" s="798" t="s">
        <v>169</v>
      </c>
      <c r="C30" s="873">
        <v>0.13500000000000001</v>
      </c>
      <c r="D30" s="800">
        <v>0.14199999999999999</v>
      </c>
      <c r="E30" s="947" t="s">
        <v>1091</v>
      </c>
      <c r="F30" s="55" t="s">
        <v>30</v>
      </c>
      <c r="I30" s="488"/>
      <c r="J30" s="794"/>
      <c r="K30" s="794"/>
      <c r="L30" s="794"/>
      <c r="M30" s="793"/>
      <c r="N30" s="793"/>
      <c r="O30" s="793"/>
      <c r="P30" s="793"/>
    </row>
    <row r="31" spans="1:16">
      <c r="A31" s="789" t="s">
        <v>1018</v>
      </c>
      <c r="B31" s="798" t="s">
        <v>169</v>
      </c>
      <c r="C31" s="873">
        <v>0.15</v>
      </c>
      <c r="D31" s="800">
        <v>0.159</v>
      </c>
      <c r="E31" s="947" t="s">
        <v>1092</v>
      </c>
      <c r="F31" s="55" t="s">
        <v>30</v>
      </c>
      <c r="I31" s="488"/>
      <c r="J31" s="794"/>
      <c r="K31" s="794"/>
      <c r="L31" s="794"/>
      <c r="M31" s="793"/>
      <c r="N31" s="793"/>
      <c r="O31" s="793"/>
      <c r="P31" s="793"/>
    </row>
    <row r="32" spans="1:16">
      <c r="A32" s="789" t="s">
        <v>1019</v>
      </c>
      <c r="B32" s="798" t="s">
        <v>169</v>
      </c>
      <c r="C32" s="873">
        <v>0.104</v>
      </c>
      <c r="D32" s="800">
        <v>0.113</v>
      </c>
      <c r="E32" s="947" t="s">
        <v>1092</v>
      </c>
      <c r="F32" s="55" t="s">
        <v>30</v>
      </c>
      <c r="I32" s="488"/>
      <c r="J32" s="794"/>
      <c r="K32" s="794"/>
      <c r="L32" s="794"/>
      <c r="M32" s="793"/>
      <c r="N32" s="793"/>
      <c r="O32" s="793"/>
      <c r="P32" s="793"/>
    </row>
    <row r="33" spans="1:16">
      <c r="A33" s="789" t="s">
        <v>1020</v>
      </c>
      <c r="B33" s="798" t="s">
        <v>169</v>
      </c>
      <c r="C33" s="873">
        <v>0.11600000000000001</v>
      </c>
      <c r="D33" s="800">
        <v>0.13</v>
      </c>
      <c r="E33" s="947" t="s">
        <v>1093</v>
      </c>
      <c r="F33" s="55" t="s">
        <v>30</v>
      </c>
      <c r="I33" s="488"/>
      <c r="J33" s="794"/>
      <c r="K33" s="794"/>
      <c r="L33" s="794"/>
      <c r="M33" s="793"/>
      <c r="N33" s="793"/>
      <c r="O33" s="793"/>
      <c r="P33" s="793"/>
    </row>
    <row r="34" spans="1:16">
      <c r="A34" s="789" t="s">
        <v>1021</v>
      </c>
      <c r="B34" s="798" t="s">
        <v>169</v>
      </c>
      <c r="C34" s="873">
        <v>6.4000000000000001E-2</v>
      </c>
      <c r="D34" s="800">
        <v>6.9000000000000006E-2</v>
      </c>
      <c r="E34" s="947" t="s">
        <v>1094</v>
      </c>
      <c r="F34" s="55" t="s">
        <v>30</v>
      </c>
      <c r="I34" s="488"/>
      <c r="J34" s="794"/>
      <c r="K34" s="794"/>
      <c r="L34" s="794"/>
      <c r="M34" s="793"/>
      <c r="N34" s="793"/>
      <c r="O34" s="793"/>
      <c r="P34" s="793"/>
    </row>
    <row r="35" spans="1:16">
      <c r="A35" s="1113" t="s">
        <v>1022</v>
      </c>
      <c r="B35" s="1114" t="s">
        <v>1160</v>
      </c>
      <c r="C35" s="1115">
        <v>2.33</v>
      </c>
      <c r="D35" s="1116">
        <v>2.15</v>
      </c>
      <c r="E35" s="1117">
        <v>0.18000000000000016</v>
      </c>
      <c r="F35" s="278">
        <v>8.3720930232558222E-2</v>
      </c>
      <c r="I35" s="488"/>
      <c r="J35" s="794"/>
      <c r="K35" s="794"/>
      <c r="L35" s="794"/>
      <c r="M35" s="793"/>
      <c r="N35" s="793"/>
      <c r="O35" s="793"/>
      <c r="P35" s="793"/>
    </row>
    <row r="36" spans="1:16" ht="39.6">
      <c r="A36" s="1091"/>
      <c r="B36" s="1120"/>
      <c r="C36" s="1100" t="s">
        <v>712</v>
      </c>
      <c r="D36" s="1100" t="s">
        <v>61</v>
      </c>
      <c r="E36" s="1120" t="s">
        <v>1008</v>
      </c>
      <c r="F36" s="1120" t="s">
        <v>199</v>
      </c>
      <c r="I36" s="488"/>
      <c r="J36" s="794"/>
      <c r="K36" s="794"/>
      <c r="L36" s="794"/>
      <c r="M36" s="793"/>
      <c r="N36" s="793"/>
      <c r="O36" s="793"/>
      <c r="P36" s="793"/>
    </row>
    <row r="37" spans="1:16">
      <c r="A37" s="1118" t="s">
        <v>975</v>
      </c>
      <c r="B37" s="790" t="s">
        <v>200</v>
      </c>
      <c r="C37" s="1095">
        <v>5366</v>
      </c>
      <c r="D37" s="1119">
        <v>5244.4</v>
      </c>
      <c r="E37" s="619">
        <v>121.60000000000036</v>
      </c>
      <c r="F37" s="55">
        <v>2.3186637174891382E-2</v>
      </c>
      <c r="I37" s="488"/>
      <c r="J37" s="794"/>
      <c r="K37" s="794"/>
      <c r="L37" s="794"/>
      <c r="M37" s="793"/>
      <c r="N37" s="793"/>
      <c r="O37" s="793"/>
      <c r="P37" s="793"/>
    </row>
    <row r="38" spans="1:16">
      <c r="A38" s="789" t="s">
        <v>73</v>
      </c>
      <c r="B38" s="790" t="s">
        <v>200</v>
      </c>
      <c r="C38" s="802">
        <v>2369.5</v>
      </c>
      <c r="D38" s="948">
        <v>2263.4</v>
      </c>
      <c r="E38" s="619">
        <v>106.09999999999991</v>
      </c>
      <c r="F38" s="55">
        <v>4.6876380666254262E-2</v>
      </c>
      <c r="I38" s="488"/>
      <c r="J38" s="794"/>
      <c r="K38" s="794"/>
      <c r="L38" s="794"/>
      <c r="M38" s="793"/>
      <c r="N38" s="793"/>
      <c r="O38" s="793"/>
      <c r="P38" s="793"/>
    </row>
    <row r="39" spans="1:16">
      <c r="A39" s="789" t="s">
        <v>79</v>
      </c>
      <c r="B39" s="790" t="s">
        <v>200</v>
      </c>
      <c r="C39" s="802">
        <v>1411</v>
      </c>
      <c r="D39" s="948">
        <v>1317.5</v>
      </c>
      <c r="E39" s="619">
        <v>93.5</v>
      </c>
      <c r="F39" s="55">
        <v>7.0967741935483872E-2</v>
      </c>
      <c r="I39" s="488"/>
      <c r="J39" s="794"/>
      <c r="K39" s="794"/>
      <c r="L39" s="794"/>
      <c r="M39" s="793"/>
      <c r="N39" s="793"/>
      <c r="O39" s="793"/>
      <c r="P39" s="793"/>
    </row>
    <row r="40" spans="1:16">
      <c r="A40" s="789" t="s">
        <v>1023</v>
      </c>
      <c r="B40" s="790" t="s">
        <v>200</v>
      </c>
      <c r="C40" s="802">
        <v>113.7</v>
      </c>
      <c r="D40" s="948">
        <v>175.2</v>
      </c>
      <c r="E40" s="619">
        <v>-61.499999999999986</v>
      </c>
      <c r="F40" s="55">
        <v>-0.35102739726027393</v>
      </c>
      <c r="I40" s="488"/>
      <c r="J40" s="794"/>
      <c r="K40" s="794"/>
      <c r="L40" s="794"/>
      <c r="M40" s="793"/>
      <c r="N40" s="793"/>
      <c r="O40" s="793"/>
      <c r="P40" s="793"/>
    </row>
    <row r="41" spans="1:16">
      <c r="A41" s="789" t="s">
        <v>1024</v>
      </c>
      <c r="B41" s="798" t="s">
        <v>169</v>
      </c>
      <c r="C41" s="873">
        <v>0.05</v>
      </c>
      <c r="D41" s="800">
        <v>6.9000000000000006E-2</v>
      </c>
      <c r="E41" s="947" t="s">
        <v>1098</v>
      </c>
      <c r="F41" s="55" t="s">
        <v>30</v>
      </c>
      <c r="I41" s="488"/>
      <c r="J41" s="794"/>
      <c r="K41" s="794"/>
      <c r="L41" s="794"/>
      <c r="M41" s="793"/>
      <c r="N41" s="793"/>
      <c r="O41" s="793"/>
      <c r="P41" s="793"/>
    </row>
    <row r="42" spans="1:16">
      <c r="A42" s="789" t="s">
        <v>1025</v>
      </c>
      <c r="B42" s="790" t="s">
        <v>200</v>
      </c>
      <c r="C42" s="802">
        <v>3780.5</v>
      </c>
      <c r="D42" s="948">
        <v>3580.9</v>
      </c>
      <c r="E42" s="792">
        <v>199.59999999999991</v>
      </c>
      <c r="F42" s="55">
        <v>5.574017705046215E-2</v>
      </c>
      <c r="I42" s="488"/>
      <c r="J42" s="794"/>
      <c r="K42" s="794"/>
      <c r="L42" s="794"/>
      <c r="M42" s="793"/>
      <c r="N42" s="793"/>
      <c r="O42" s="793"/>
      <c r="P42" s="793"/>
    </row>
    <row r="43" spans="1:16">
      <c r="A43" s="789" t="s">
        <v>1026</v>
      </c>
      <c r="B43" s="798" t="s">
        <v>202</v>
      </c>
      <c r="C43" s="803">
        <v>0.44</v>
      </c>
      <c r="D43" s="949">
        <v>0.432</v>
      </c>
      <c r="E43" s="950">
        <v>8.0000000000000071E-3</v>
      </c>
      <c r="F43" s="55">
        <v>1.8518518518518535E-2</v>
      </c>
      <c r="I43" s="488"/>
      <c r="J43" s="794"/>
      <c r="K43" s="794"/>
      <c r="L43" s="794"/>
      <c r="M43" s="793"/>
      <c r="N43" s="793"/>
      <c r="O43" s="793"/>
      <c r="P43" s="793"/>
    </row>
    <row r="44" spans="1:16">
      <c r="A44" s="789" t="s">
        <v>1027</v>
      </c>
      <c r="B44" s="798" t="s">
        <v>202</v>
      </c>
      <c r="C44" s="803">
        <v>2.5099999999999998</v>
      </c>
      <c r="D44" s="949">
        <v>2.6</v>
      </c>
      <c r="E44" s="950">
        <v>-9.0000000000000302E-2</v>
      </c>
      <c r="F44" s="55">
        <v>-3.4615384615384728E-2</v>
      </c>
      <c r="I44" s="488"/>
      <c r="J44" s="794"/>
      <c r="K44" s="794"/>
      <c r="L44" s="794"/>
      <c r="M44" s="793"/>
      <c r="N44" s="793"/>
      <c r="O44" s="793"/>
      <c r="P44" s="793"/>
    </row>
    <row r="45" spans="1:16">
      <c r="A45" s="789" t="s">
        <v>1028</v>
      </c>
      <c r="B45" s="798" t="s">
        <v>202</v>
      </c>
      <c r="C45" s="803">
        <v>2.71</v>
      </c>
      <c r="D45" s="949">
        <v>2.72</v>
      </c>
      <c r="E45" s="950">
        <v>-1.0000000000000231E-2</v>
      </c>
      <c r="F45" s="55">
        <v>-3.6764705882353786E-3</v>
      </c>
      <c r="I45" s="488"/>
      <c r="J45" s="794"/>
      <c r="K45" s="794"/>
      <c r="L45" s="794"/>
      <c r="M45" s="793"/>
      <c r="N45" s="793"/>
      <c r="O45" s="793"/>
      <c r="P45" s="793"/>
    </row>
    <row r="46" spans="1:16">
      <c r="A46" s="789" t="s">
        <v>1029</v>
      </c>
      <c r="B46" s="798" t="s">
        <v>202</v>
      </c>
      <c r="C46" s="803">
        <v>0.71</v>
      </c>
      <c r="D46" s="949">
        <v>0.72</v>
      </c>
      <c r="E46" s="950">
        <v>-1.0000000000000009E-2</v>
      </c>
      <c r="F46" s="55">
        <v>-1.3888888888888902E-2</v>
      </c>
      <c r="I46" s="488"/>
      <c r="J46" s="794"/>
      <c r="K46" s="794"/>
      <c r="L46" s="794"/>
      <c r="M46" s="793"/>
      <c r="N46" s="793"/>
      <c r="O46" s="793"/>
      <c r="P46" s="793"/>
    </row>
    <row r="47" spans="1:16">
      <c r="A47" s="789" t="s">
        <v>1030</v>
      </c>
      <c r="B47" s="798" t="s">
        <v>169</v>
      </c>
      <c r="C47" s="873">
        <v>0.32</v>
      </c>
      <c r="D47" s="800">
        <v>0.29399999999999998</v>
      </c>
      <c r="E47" s="947" t="s">
        <v>1099</v>
      </c>
      <c r="F47" s="55" t="s">
        <v>30</v>
      </c>
      <c r="H47" s="488"/>
      <c r="I47" s="488"/>
      <c r="J47" s="794"/>
      <c r="K47" s="794"/>
      <c r="L47" s="794"/>
      <c r="M47" s="793"/>
      <c r="N47" s="793"/>
      <c r="O47" s="793"/>
      <c r="P47" s="793"/>
    </row>
    <row r="48" spans="1:16">
      <c r="A48" s="789" t="s">
        <v>1031</v>
      </c>
      <c r="B48" s="798" t="s">
        <v>202</v>
      </c>
      <c r="C48" s="803">
        <v>1.37</v>
      </c>
      <c r="D48" s="949">
        <v>1.55</v>
      </c>
      <c r="E48" s="950">
        <v>-0.17999999999999994</v>
      </c>
      <c r="F48" s="55">
        <v>-0.11612903225806448</v>
      </c>
      <c r="H48" s="488"/>
      <c r="I48" s="488"/>
      <c r="J48" s="794"/>
      <c r="K48" s="794"/>
      <c r="L48" s="794"/>
      <c r="M48" s="793"/>
      <c r="N48" s="793"/>
      <c r="O48" s="793"/>
      <c r="P48" s="793"/>
    </row>
    <row r="49" spans="1:16">
      <c r="A49" s="943" t="s">
        <v>1032</v>
      </c>
      <c r="B49" s="944" t="s">
        <v>202</v>
      </c>
      <c r="C49" s="945">
        <v>0.44</v>
      </c>
      <c r="D49" s="951">
        <v>0.48</v>
      </c>
      <c r="E49" s="952">
        <v>-3.999999999999998E-2</v>
      </c>
      <c r="F49" s="938">
        <v>-8.3333333333333301E-2</v>
      </c>
      <c r="J49" s="804"/>
      <c r="K49" s="804"/>
      <c r="L49" s="804"/>
      <c r="M49" s="793"/>
      <c r="N49" s="793"/>
      <c r="O49" s="793"/>
      <c r="P49" s="793"/>
    </row>
    <row r="52" spans="1:16">
      <c r="A52" s="52" t="s">
        <v>11</v>
      </c>
    </row>
    <row r="55" spans="1:16">
      <c r="N55" s="805"/>
      <c r="O55" s="805"/>
      <c r="P55" s="805"/>
    </row>
    <row r="56" spans="1:16">
      <c r="N56" s="805"/>
      <c r="O56" s="805"/>
      <c r="P56" s="805"/>
    </row>
    <row r="57" spans="1:16">
      <c r="N57" s="805"/>
      <c r="O57" s="805"/>
      <c r="P57" s="805"/>
    </row>
    <row r="58" spans="1:16">
      <c r="N58" s="805"/>
      <c r="O58" s="805"/>
      <c r="P58" s="805"/>
    </row>
    <row r="59" spans="1:16">
      <c r="N59" s="805"/>
      <c r="O59" s="805"/>
      <c r="P59" s="805"/>
    </row>
    <row r="60" spans="1:16">
      <c r="N60" s="805"/>
      <c r="O60" s="805"/>
      <c r="P60" s="805"/>
    </row>
    <row r="61" spans="1:16">
      <c r="N61" s="805"/>
      <c r="O61" s="805"/>
      <c r="P61" s="805"/>
    </row>
    <row r="62" spans="1:16">
      <c r="N62" s="805"/>
      <c r="O62" s="805"/>
      <c r="P62" s="805"/>
    </row>
    <row r="63" spans="1:16">
      <c r="N63" s="805"/>
      <c r="O63" s="805"/>
      <c r="P63" s="805"/>
    </row>
    <row r="64" spans="1:16">
      <c r="N64" s="805"/>
      <c r="O64" s="805"/>
      <c r="P64" s="805"/>
    </row>
    <row r="65" spans="14:16">
      <c r="N65" s="805"/>
      <c r="O65" s="805"/>
      <c r="P65" s="805"/>
    </row>
    <row r="66" spans="14:16">
      <c r="N66" s="805"/>
      <c r="O66" s="805"/>
      <c r="P66" s="805"/>
    </row>
    <row r="67" spans="14:16">
      <c r="N67" s="805"/>
      <c r="O67" s="805"/>
      <c r="P67" s="805"/>
    </row>
    <row r="68" spans="14:16">
      <c r="N68" s="805"/>
      <c r="O68" s="805"/>
      <c r="P68" s="805"/>
    </row>
    <row r="69" spans="14:16">
      <c r="N69" s="805"/>
      <c r="O69" s="805"/>
      <c r="P69" s="805"/>
    </row>
    <row r="70" spans="14:16">
      <c r="N70" s="805"/>
      <c r="O70" s="805"/>
      <c r="P70" s="805"/>
    </row>
    <row r="71" spans="14:16">
      <c r="N71" s="805"/>
      <c r="O71" s="805"/>
      <c r="P71" s="805"/>
    </row>
    <row r="72" spans="14:16">
      <c r="N72" s="805"/>
      <c r="O72" s="805"/>
      <c r="P72" s="805"/>
    </row>
    <row r="73" spans="14:16">
      <c r="N73" s="805"/>
      <c r="O73" s="805"/>
      <c r="P73" s="805"/>
    </row>
    <row r="74" spans="14:16">
      <c r="N74" s="805"/>
      <c r="O74" s="805"/>
      <c r="P74" s="805"/>
    </row>
    <row r="75" spans="14:16">
      <c r="N75" s="805"/>
      <c r="O75" s="805"/>
      <c r="P75" s="805"/>
    </row>
    <row r="76" spans="14:16">
      <c r="N76" s="805"/>
      <c r="O76" s="805"/>
      <c r="P76" s="805"/>
    </row>
    <row r="77" spans="14:16">
      <c r="N77" s="805"/>
      <c r="O77" s="805"/>
      <c r="P77" s="805"/>
    </row>
    <row r="78" spans="14:16">
      <c r="N78" s="805"/>
      <c r="O78" s="805"/>
      <c r="P78" s="805"/>
    </row>
    <row r="79" spans="14:16">
      <c r="N79" s="805"/>
      <c r="O79" s="805"/>
      <c r="P79" s="805"/>
    </row>
    <row r="80" spans="14:16">
      <c r="N80" s="805"/>
      <c r="O80" s="805"/>
      <c r="P80" s="805"/>
    </row>
    <row r="82" spans="14:16">
      <c r="N82" s="793"/>
      <c r="O82" s="793"/>
      <c r="P82" s="793"/>
    </row>
    <row r="83" spans="14:16">
      <c r="N83" s="793"/>
      <c r="O83" s="793"/>
      <c r="P83" s="793"/>
    </row>
    <row r="84" spans="14:16">
      <c r="N84" s="793"/>
      <c r="O84" s="793"/>
      <c r="P84" s="793"/>
    </row>
    <row r="85" spans="14:16">
      <c r="N85" s="793"/>
      <c r="O85" s="793"/>
      <c r="P85" s="793"/>
    </row>
    <row r="86" spans="14:16">
      <c r="N86" s="793"/>
      <c r="O86" s="793"/>
      <c r="P86" s="793"/>
    </row>
    <row r="87" spans="14:16">
      <c r="N87" s="793"/>
      <c r="O87" s="793"/>
      <c r="P87" s="793"/>
    </row>
    <row r="88" spans="14:16">
      <c r="N88" s="793"/>
      <c r="O88" s="793"/>
      <c r="P88" s="793"/>
    </row>
    <row r="89" spans="14:16">
      <c r="N89" s="793"/>
      <c r="O89" s="793"/>
      <c r="P89" s="793"/>
    </row>
    <row r="90" spans="14:16">
      <c r="N90" s="793"/>
      <c r="O90" s="793"/>
      <c r="P90" s="793"/>
    </row>
    <row r="91" spans="14:16">
      <c r="N91" s="793"/>
      <c r="O91" s="793"/>
      <c r="P91" s="793"/>
    </row>
    <row r="92" spans="14:16">
      <c r="N92" s="793"/>
      <c r="O92" s="793"/>
      <c r="P92" s="793"/>
    </row>
    <row r="93" spans="14:16">
      <c r="N93" s="793"/>
      <c r="O93" s="793"/>
      <c r="P93" s="793"/>
    </row>
    <row r="94" spans="14:16">
      <c r="N94" s="793"/>
      <c r="O94" s="793"/>
      <c r="P94" s="793"/>
    </row>
    <row r="95" spans="14:16">
      <c r="N95" s="793"/>
      <c r="O95" s="793"/>
      <c r="P95" s="793"/>
    </row>
    <row r="96" spans="14:16">
      <c r="N96" s="793"/>
      <c r="O96" s="793"/>
      <c r="P96" s="793"/>
    </row>
    <row r="97" spans="14:16">
      <c r="N97" s="793"/>
      <c r="O97" s="793"/>
      <c r="P97" s="793"/>
    </row>
    <row r="98" spans="14:16">
      <c r="N98" s="793"/>
      <c r="O98" s="793"/>
      <c r="P98" s="793"/>
    </row>
    <row r="99" spans="14:16">
      <c r="N99" s="793"/>
      <c r="O99" s="793"/>
      <c r="P99" s="793"/>
    </row>
    <row r="100" spans="14:16">
      <c r="N100" s="793"/>
      <c r="O100" s="793"/>
      <c r="P100" s="793"/>
    </row>
    <row r="101" spans="14:16">
      <c r="N101" s="793"/>
      <c r="O101" s="793"/>
      <c r="P101" s="793"/>
    </row>
    <row r="102" spans="14:16">
      <c r="N102" s="793"/>
      <c r="O102" s="793"/>
      <c r="P102" s="793"/>
    </row>
    <row r="103" spans="14:16">
      <c r="N103" s="793"/>
      <c r="O103" s="793"/>
      <c r="P103" s="793"/>
    </row>
    <row r="104" spans="14:16">
      <c r="N104" s="793"/>
      <c r="O104" s="793"/>
      <c r="P104" s="793"/>
    </row>
    <row r="105" spans="14:16">
      <c r="N105" s="793"/>
      <c r="O105" s="793"/>
      <c r="P105" s="793"/>
    </row>
    <row r="106" spans="14:16">
      <c r="N106" s="793"/>
      <c r="O106" s="793"/>
      <c r="P106" s="793"/>
    </row>
    <row r="107" spans="14:16">
      <c r="N107" s="793"/>
      <c r="O107" s="793"/>
      <c r="P107" s="793"/>
    </row>
    <row r="108" spans="14:16">
      <c r="N108" s="793"/>
      <c r="O108" s="793"/>
      <c r="P108" s="793"/>
    </row>
    <row r="109" spans="14:16">
      <c r="N109" s="793"/>
      <c r="O109" s="793"/>
      <c r="P109" s="793"/>
    </row>
    <row r="110" spans="14:16">
      <c r="N110" s="793"/>
      <c r="O110" s="793"/>
      <c r="P110" s="793"/>
    </row>
    <row r="111" spans="14:16">
      <c r="N111" s="793"/>
      <c r="O111" s="793"/>
      <c r="P111" s="793"/>
    </row>
    <row r="112" spans="14:16">
      <c r="N112" s="793"/>
      <c r="O112" s="793"/>
      <c r="P112" s="793"/>
    </row>
    <row r="113" spans="14:16">
      <c r="N113" s="793"/>
      <c r="O113" s="793"/>
      <c r="P113" s="793"/>
    </row>
    <row r="114" spans="14:16">
      <c r="N114" s="793"/>
      <c r="O114" s="793"/>
      <c r="P114" s="793"/>
    </row>
    <row r="115" spans="14:16">
      <c r="N115" s="793"/>
      <c r="O115" s="793"/>
      <c r="P115" s="793"/>
    </row>
    <row r="116" spans="14:16">
      <c r="N116" s="793"/>
      <c r="O116" s="793"/>
      <c r="P116" s="793"/>
    </row>
    <row r="117" spans="14:16">
      <c r="N117" s="793"/>
      <c r="O117" s="793"/>
      <c r="P117" s="793"/>
    </row>
    <row r="118" spans="14:16">
      <c r="N118" s="793"/>
      <c r="O118" s="793"/>
      <c r="P118" s="793"/>
    </row>
    <row r="119" spans="14:16">
      <c r="N119" s="793"/>
      <c r="O119" s="793"/>
      <c r="P119" s="793"/>
    </row>
    <row r="120" spans="14:16">
      <c r="N120" s="793"/>
      <c r="O120" s="793"/>
      <c r="P120" s="793"/>
    </row>
    <row r="121" spans="14:16">
      <c r="N121" s="793"/>
      <c r="O121" s="793"/>
      <c r="P121" s="793"/>
    </row>
    <row r="122" spans="14:16">
      <c r="N122" s="793"/>
      <c r="O122" s="793"/>
      <c r="P122" s="793"/>
    </row>
    <row r="123" spans="14:16">
      <c r="N123" s="793"/>
      <c r="O123" s="793"/>
      <c r="P123" s="793"/>
    </row>
    <row r="124" spans="14:16">
      <c r="N124" s="793"/>
      <c r="O124" s="793"/>
      <c r="P124" s="793"/>
    </row>
  </sheetData>
  <mergeCells count="2">
    <mergeCell ref="A2:C2"/>
    <mergeCell ref="A4:D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867F9-CFCD-4EC7-997F-C9F5600D8EC6}">
  <dimension ref="A1:F50"/>
  <sheetViews>
    <sheetView showGridLines="0" topLeftCell="A20" zoomScaleNormal="100" workbookViewId="0">
      <selection activeCell="B34" sqref="B34"/>
    </sheetView>
  </sheetViews>
  <sheetFormatPr defaultRowHeight="14.4"/>
  <cols>
    <col min="1" max="1" width="62.5546875" customWidth="1"/>
    <col min="2" max="6" width="13.33203125" customWidth="1"/>
  </cols>
  <sheetData>
    <row r="1" spans="1:6" ht="37.200000000000003" customHeight="1">
      <c r="A1" s="67" t="s">
        <v>11</v>
      </c>
    </row>
    <row r="2" spans="1:6" ht="36.450000000000003" customHeight="1" thickBot="1">
      <c r="A2" s="1143" t="s">
        <v>1142</v>
      </c>
      <c r="B2" s="1143"/>
      <c r="C2" s="1143"/>
      <c r="D2" s="1149"/>
      <c r="E2" s="1149"/>
      <c r="F2" s="1149"/>
    </row>
    <row r="3" spans="1:6">
      <c r="A3" s="1025"/>
      <c r="B3" s="1024"/>
      <c r="C3" s="1024"/>
      <c r="D3" s="1024"/>
      <c r="E3" s="3"/>
      <c r="F3" s="3"/>
    </row>
    <row r="4" spans="1:6">
      <c r="A4" s="330" t="s">
        <v>203</v>
      </c>
      <c r="B4" s="1024"/>
      <c r="C4" s="1024"/>
      <c r="D4" s="1024"/>
      <c r="E4" s="3"/>
      <c r="F4" s="3"/>
    </row>
    <row r="5" spans="1:6" ht="26.4" customHeight="1">
      <c r="A5" s="1091"/>
      <c r="B5" s="1091"/>
      <c r="C5" s="1098" t="s">
        <v>1072</v>
      </c>
      <c r="D5" s="1098" t="s">
        <v>207</v>
      </c>
      <c r="E5" s="1099" t="s">
        <v>14</v>
      </c>
      <c r="F5" s="1099" t="s">
        <v>199</v>
      </c>
    </row>
    <row r="6" spans="1:6">
      <c r="A6" s="801" t="s">
        <v>18</v>
      </c>
      <c r="B6" s="790" t="s">
        <v>200</v>
      </c>
      <c r="C6" s="1095">
        <v>438.8</v>
      </c>
      <c r="D6" s="1096">
        <v>442.1</v>
      </c>
      <c r="E6" s="1097">
        <v>-3.3000000000000114</v>
      </c>
      <c r="F6" s="1034">
        <v>-7.4643745758878333E-3</v>
      </c>
    </row>
    <row r="7" spans="1:6">
      <c r="A7" s="789" t="s">
        <v>1070</v>
      </c>
      <c r="B7" s="798" t="s">
        <v>200</v>
      </c>
      <c r="C7" s="802">
        <v>108</v>
      </c>
      <c r="D7" s="1031">
        <v>103.6</v>
      </c>
      <c r="E7" s="1030">
        <v>4.4000000000000057</v>
      </c>
      <c r="F7" s="1029">
        <v>4.2471042471042525E-2</v>
      </c>
    </row>
    <row r="8" spans="1:6">
      <c r="A8" s="789" t="s">
        <v>1069</v>
      </c>
      <c r="B8" s="798" t="s">
        <v>169</v>
      </c>
      <c r="C8" s="1028">
        <v>0.245</v>
      </c>
      <c r="D8" s="1027">
        <v>0.20699999999999999</v>
      </c>
      <c r="E8" s="1026" t="s">
        <v>1081</v>
      </c>
      <c r="F8" s="1029" t="s">
        <v>30</v>
      </c>
    </row>
    <row r="9" spans="1:6">
      <c r="A9" s="789" t="s">
        <v>1071</v>
      </c>
      <c r="B9" s="798" t="s">
        <v>200</v>
      </c>
      <c r="C9" s="802">
        <v>105.3</v>
      </c>
      <c r="D9" s="1031">
        <v>44.6</v>
      </c>
      <c r="E9" s="1030">
        <v>60.699999999999996</v>
      </c>
      <c r="F9" s="1029">
        <v>1.3609865470852016</v>
      </c>
    </row>
    <row r="10" spans="1:6">
      <c r="A10" s="789" t="s">
        <v>1067</v>
      </c>
      <c r="B10" s="798" t="s">
        <v>200</v>
      </c>
      <c r="C10" s="802">
        <v>63.2</v>
      </c>
      <c r="D10" s="1031">
        <v>67.099999999999994</v>
      </c>
      <c r="E10" s="1030">
        <v>-3.8999999999999915</v>
      </c>
      <c r="F10" s="1029">
        <v>-5.8122205663189146E-2</v>
      </c>
    </row>
    <row r="11" spans="1:6">
      <c r="A11" s="789" t="s">
        <v>1068</v>
      </c>
      <c r="B11" s="798" t="s">
        <v>200</v>
      </c>
      <c r="C11" s="802">
        <v>60.4</v>
      </c>
      <c r="D11" s="1031">
        <v>8.1999999999999993</v>
      </c>
      <c r="E11" s="1030">
        <v>52.2</v>
      </c>
      <c r="F11" s="1029" t="s">
        <v>30</v>
      </c>
    </row>
    <row r="12" spans="1:6">
      <c r="A12" s="789" t="s">
        <v>1066</v>
      </c>
      <c r="B12" s="798" t="s">
        <v>200</v>
      </c>
      <c r="C12" s="802">
        <v>52</v>
      </c>
      <c r="D12" s="1031">
        <v>61.4</v>
      </c>
      <c r="E12" s="1030">
        <v>-9.3999999999999986</v>
      </c>
      <c r="F12" s="1029">
        <v>-0.1530944625407166</v>
      </c>
    </row>
    <row r="13" spans="1:6">
      <c r="A13" s="789" t="s">
        <v>28</v>
      </c>
      <c r="B13" s="798" t="s">
        <v>200</v>
      </c>
      <c r="C13" s="802">
        <v>49.7</v>
      </c>
      <c r="D13" s="1031">
        <v>28.6</v>
      </c>
      <c r="E13" s="1030">
        <v>21.1</v>
      </c>
      <c r="F13" s="1029">
        <v>0.73776223776223782</v>
      </c>
    </row>
    <row r="14" spans="1:6">
      <c r="A14" s="789" t="s">
        <v>1065</v>
      </c>
      <c r="B14" s="798" t="s">
        <v>200</v>
      </c>
      <c r="C14" s="802">
        <v>212.8</v>
      </c>
      <c r="D14" s="1031">
        <v>281.8</v>
      </c>
      <c r="E14" s="1030">
        <v>-69</v>
      </c>
      <c r="F14" s="1029">
        <v>-0.24485450674237047</v>
      </c>
    </row>
    <row r="15" spans="1:6">
      <c r="A15" s="789" t="s">
        <v>1064</v>
      </c>
      <c r="B15" s="798" t="s">
        <v>200</v>
      </c>
      <c r="C15" s="802">
        <v>55.9</v>
      </c>
      <c r="D15" s="1031">
        <v>-23.7</v>
      </c>
      <c r="E15" s="1030">
        <v>79.599999999999994</v>
      </c>
      <c r="F15" s="1029" t="s">
        <v>30</v>
      </c>
    </row>
    <row r="16" spans="1:6">
      <c r="A16" s="789" t="s">
        <v>1063</v>
      </c>
      <c r="B16" s="798" t="s">
        <v>200</v>
      </c>
      <c r="C16" s="802">
        <v>-110</v>
      </c>
      <c r="D16" s="1031">
        <v>-157.80000000000001</v>
      </c>
      <c r="E16" s="1030">
        <v>47.800000000000011</v>
      </c>
      <c r="F16" s="1029">
        <v>-0.30291508238276305</v>
      </c>
    </row>
    <row r="17" spans="1:6">
      <c r="A17" s="1023"/>
      <c r="B17" s="1022"/>
      <c r="C17" s="3"/>
      <c r="D17" s="3"/>
      <c r="E17" s="3"/>
      <c r="F17" s="3"/>
    </row>
    <row r="19" spans="1:6">
      <c r="A19" s="330" t="s">
        <v>130</v>
      </c>
      <c r="B19" s="330"/>
      <c r="C19" s="330"/>
      <c r="D19" s="330"/>
      <c r="E19" s="1152"/>
      <c r="F19" s="1152"/>
    </row>
    <row r="20" spans="1:6" ht="26.4" customHeight="1">
      <c r="A20" s="320"/>
      <c r="B20" s="320"/>
      <c r="C20" s="321" t="s">
        <v>755</v>
      </c>
      <c r="D20" s="321" t="s">
        <v>60</v>
      </c>
      <c r="E20" s="1020" t="s">
        <v>62</v>
      </c>
      <c r="F20" s="1020" t="s">
        <v>199</v>
      </c>
    </row>
    <row r="21" spans="1:6">
      <c r="A21" s="68" t="s">
        <v>131</v>
      </c>
      <c r="B21" s="58"/>
      <c r="C21" s="369"/>
      <c r="D21" s="1010"/>
      <c r="E21" s="370"/>
      <c r="F21" s="1010"/>
    </row>
    <row r="22" spans="1:6">
      <c r="A22" s="63" t="s">
        <v>1062</v>
      </c>
      <c r="B22" s="69" t="s">
        <v>133</v>
      </c>
      <c r="C22" s="1036" t="s">
        <v>713</v>
      </c>
      <c r="D22" s="1037" t="s">
        <v>134</v>
      </c>
      <c r="E22" s="1038" t="s">
        <v>136</v>
      </c>
      <c r="F22" s="1029" t="s">
        <v>459</v>
      </c>
    </row>
    <row r="23" spans="1:6">
      <c r="A23" s="64" t="s">
        <v>137</v>
      </c>
      <c r="B23" s="69" t="s">
        <v>133</v>
      </c>
      <c r="C23" s="1036" t="s">
        <v>138</v>
      </c>
      <c r="D23" s="1037" t="s">
        <v>138</v>
      </c>
      <c r="E23" s="1045" t="s">
        <v>442</v>
      </c>
      <c r="F23" s="1029" t="s">
        <v>715</v>
      </c>
    </row>
    <row r="24" spans="1:6">
      <c r="A24" s="70" t="s">
        <v>139</v>
      </c>
      <c r="B24" s="69" t="s">
        <v>133</v>
      </c>
      <c r="C24" s="1036" t="s">
        <v>140</v>
      </c>
      <c r="D24" s="1039" t="s">
        <v>140</v>
      </c>
      <c r="E24" s="1045" t="s">
        <v>158</v>
      </c>
      <c r="F24" s="1029" t="s">
        <v>767</v>
      </c>
    </row>
    <row r="25" spans="1:6">
      <c r="A25" s="70" t="s">
        <v>143</v>
      </c>
      <c r="B25" s="69" t="s">
        <v>133</v>
      </c>
      <c r="C25" s="1036" t="s">
        <v>717</v>
      </c>
      <c r="D25" s="1039" t="s">
        <v>144</v>
      </c>
      <c r="E25" s="1045" t="s">
        <v>442</v>
      </c>
      <c r="F25" s="1029" t="s">
        <v>770</v>
      </c>
    </row>
    <row r="26" spans="1:6">
      <c r="A26" s="70" t="s">
        <v>146</v>
      </c>
      <c r="B26" s="69" t="s">
        <v>133</v>
      </c>
      <c r="C26" s="1036" t="s">
        <v>147</v>
      </c>
      <c r="D26" s="1039" t="s">
        <v>147</v>
      </c>
      <c r="E26" s="1040" t="s">
        <v>112</v>
      </c>
      <c r="F26" s="1021" t="s">
        <v>38</v>
      </c>
    </row>
    <row r="27" spans="1:6">
      <c r="A27" s="64" t="s">
        <v>148</v>
      </c>
      <c r="B27" s="69" t="s">
        <v>133</v>
      </c>
      <c r="C27" s="1036" t="s">
        <v>144</v>
      </c>
      <c r="D27" s="1037" t="s">
        <v>147</v>
      </c>
      <c r="E27" s="1038" t="s">
        <v>136</v>
      </c>
      <c r="F27" s="1029" t="s">
        <v>771</v>
      </c>
    </row>
    <row r="28" spans="1:6">
      <c r="A28" s="1015" t="s">
        <v>152</v>
      </c>
      <c r="B28" s="1014" t="s">
        <v>133</v>
      </c>
      <c r="C28" s="1041" t="s">
        <v>153</v>
      </c>
      <c r="D28" s="1042" t="s">
        <v>153</v>
      </c>
      <c r="E28" s="1043" t="s">
        <v>142</v>
      </c>
      <c r="F28" s="1035" t="s">
        <v>772</v>
      </c>
    </row>
    <row r="29" spans="1:6">
      <c r="A29" s="68" t="s">
        <v>156</v>
      </c>
      <c r="B29" s="58"/>
      <c r="C29" s="369"/>
      <c r="D29" s="1010"/>
      <c r="E29" s="370"/>
      <c r="F29" s="1034"/>
    </row>
    <row r="30" spans="1:6">
      <c r="A30" s="64" t="s">
        <v>157</v>
      </c>
      <c r="B30" s="71" t="s">
        <v>133</v>
      </c>
      <c r="C30" s="1036" t="s">
        <v>254</v>
      </c>
      <c r="D30" s="1037" t="s">
        <v>136</v>
      </c>
      <c r="E30" s="1045" t="s">
        <v>158</v>
      </c>
      <c r="F30" s="1044" t="s">
        <v>722</v>
      </c>
    </row>
    <row r="31" spans="1:6">
      <c r="A31" s="70" t="s">
        <v>139</v>
      </c>
      <c r="B31" s="71" t="s">
        <v>133</v>
      </c>
      <c r="C31" s="1036" t="s">
        <v>254</v>
      </c>
      <c r="D31" s="1039" t="s">
        <v>136</v>
      </c>
      <c r="E31" s="1045" t="s">
        <v>158</v>
      </c>
      <c r="F31" s="1029" t="s">
        <v>723</v>
      </c>
    </row>
    <row r="32" spans="1:6">
      <c r="A32" s="1122" t="s">
        <v>1061</v>
      </c>
      <c r="B32" s="1131" t="s">
        <v>133</v>
      </c>
      <c r="C32" s="1132" t="s">
        <v>112</v>
      </c>
      <c r="D32" s="1133">
        <v>0</v>
      </c>
      <c r="E32" s="1134" t="s">
        <v>442</v>
      </c>
      <c r="F32" s="1135" t="s">
        <v>724</v>
      </c>
    </row>
    <row r="33" spans="1:6" ht="26.4" customHeight="1">
      <c r="A33" s="1136"/>
      <c r="B33" s="1136"/>
      <c r="C33" s="1137" t="s">
        <v>1072</v>
      </c>
      <c r="D33" s="1137" t="s">
        <v>207</v>
      </c>
      <c r="E33" s="1138" t="s">
        <v>62</v>
      </c>
      <c r="F33" s="1139" t="s">
        <v>199</v>
      </c>
    </row>
    <row r="34" spans="1:6">
      <c r="A34" s="68" t="s">
        <v>131</v>
      </c>
      <c r="B34" s="58"/>
      <c r="C34" s="369"/>
      <c r="D34" s="1010"/>
      <c r="E34" s="1046"/>
      <c r="F34" s="1010"/>
    </row>
    <row r="35" spans="1:6">
      <c r="A35" s="64" t="s">
        <v>160</v>
      </c>
      <c r="B35" s="69" t="s">
        <v>161</v>
      </c>
      <c r="C35" s="372" t="s">
        <v>163</v>
      </c>
      <c r="D35" s="1008" t="s">
        <v>267</v>
      </c>
      <c r="E35" s="1007" t="s">
        <v>454</v>
      </c>
      <c r="F35" s="1006" t="s">
        <v>1076</v>
      </c>
    </row>
    <row r="36" spans="1:6">
      <c r="A36" s="70" t="s">
        <v>164</v>
      </c>
      <c r="B36" s="71" t="s">
        <v>161</v>
      </c>
      <c r="C36" s="372" t="s">
        <v>757</v>
      </c>
      <c r="D36" s="1008" t="s">
        <v>272</v>
      </c>
      <c r="E36" s="1007" t="s">
        <v>454</v>
      </c>
      <c r="F36" s="1006" t="s">
        <v>773</v>
      </c>
    </row>
    <row r="37" spans="1:6">
      <c r="A37" s="70" t="s">
        <v>168</v>
      </c>
      <c r="B37" s="71" t="s">
        <v>169</v>
      </c>
      <c r="C37" s="373" t="s">
        <v>758</v>
      </c>
      <c r="D37" s="195" t="s">
        <v>1077</v>
      </c>
      <c r="E37" s="1019" t="s">
        <v>1078</v>
      </c>
      <c r="F37" s="1006" t="s">
        <v>30</v>
      </c>
    </row>
    <row r="38" spans="1:6">
      <c r="A38" s="64" t="s">
        <v>171</v>
      </c>
      <c r="B38" s="69" t="s">
        <v>161</v>
      </c>
      <c r="C38" s="372" t="s">
        <v>759</v>
      </c>
      <c r="D38" s="1008" t="s">
        <v>278</v>
      </c>
      <c r="E38" s="1007" t="s">
        <v>463</v>
      </c>
      <c r="F38" s="1006" t="s">
        <v>719</v>
      </c>
    </row>
    <row r="39" spans="1:6">
      <c r="A39" s="64" t="s">
        <v>399</v>
      </c>
      <c r="B39" s="69" t="s">
        <v>161</v>
      </c>
      <c r="C39" s="372" t="s">
        <v>760</v>
      </c>
      <c r="D39" s="1008" t="s">
        <v>286</v>
      </c>
      <c r="E39" s="1018" t="s">
        <v>328</v>
      </c>
      <c r="F39" s="1006" t="s">
        <v>359</v>
      </c>
    </row>
    <row r="40" spans="1:6">
      <c r="A40" s="64" t="s">
        <v>179</v>
      </c>
      <c r="B40" s="69" t="s">
        <v>180</v>
      </c>
      <c r="C40" s="372" t="s">
        <v>272</v>
      </c>
      <c r="D40" s="1008" t="s">
        <v>293</v>
      </c>
      <c r="E40" s="1007" t="s">
        <v>339</v>
      </c>
      <c r="F40" s="1006" t="s">
        <v>849</v>
      </c>
    </row>
    <row r="41" spans="1:6">
      <c r="A41" s="1015" t="s">
        <v>184</v>
      </c>
      <c r="B41" s="1014" t="s">
        <v>185</v>
      </c>
      <c r="C41" s="494">
        <v>36</v>
      </c>
      <c r="D41" s="1017">
        <v>14</v>
      </c>
      <c r="E41" s="1016">
        <v>22</v>
      </c>
      <c r="F41" s="1011" t="s">
        <v>850</v>
      </c>
    </row>
    <row r="42" spans="1:6">
      <c r="A42" s="68" t="s">
        <v>156</v>
      </c>
      <c r="B42" s="58"/>
      <c r="C42" s="369"/>
      <c r="D42" s="1010"/>
      <c r="E42" s="370"/>
      <c r="F42" s="1009"/>
    </row>
    <row r="43" spans="1:6">
      <c r="A43" s="1015" t="s">
        <v>186</v>
      </c>
      <c r="B43" s="1014" t="s">
        <v>161</v>
      </c>
      <c r="C43" s="495" t="s">
        <v>197</v>
      </c>
      <c r="D43" s="1013" t="s">
        <v>297</v>
      </c>
      <c r="E43" s="1012" t="s">
        <v>801</v>
      </c>
      <c r="F43" s="1011" t="s">
        <v>802</v>
      </c>
    </row>
    <row r="44" spans="1:6">
      <c r="A44" s="68" t="s">
        <v>191</v>
      </c>
      <c r="B44" s="58"/>
      <c r="C44" s="369"/>
      <c r="D44" s="1010"/>
      <c r="E44" s="370"/>
      <c r="F44" s="1009"/>
    </row>
    <row r="45" spans="1:6">
      <c r="A45" s="64" t="s">
        <v>192</v>
      </c>
      <c r="B45" s="69" t="s">
        <v>161</v>
      </c>
      <c r="C45" s="372" t="s">
        <v>761</v>
      </c>
      <c r="D45" s="1008" t="s">
        <v>303</v>
      </c>
      <c r="E45" s="1007" t="s">
        <v>908</v>
      </c>
      <c r="F45" s="1006" t="s">
        <v>909</v>
      </c>
    </row>
    <row r="46" spans="1:6">
      <c r="A46" s="64" t="s">
        <v>194</v>
      </c>
      <c r="B46" s="69" t="s">
        <v>161</v>
      </c>
      <c r="C46" s="372" t="s">
        <v>762</v>
      </c>
      <c r="D46" s="1008" t="s">
        <v>312</v>
      </c>
      <c r="E46" s="1007" t="s">
        <v>454</v>
      </c>
      <c r="F46" s="1006" t="s">
        <v>853</v>
      </c>
    </row>
    <row r="47" spans="1:6">
      <c r="A47" s="28"/>
    </row>
    <row r="50" spans="1:6" s="1003" customFormat="1" ht="14.85" customHeight="1">
      <c r="A50" s="52" t="s">
        <v>11</v>
      </c>
      <c r="B50" s="1005"/>
      <c r="C50" s="1004"/>
      <c r="D50" s="1004"/>
      <c r="E50" s="1004"/>
      <c r="F50" s="1004"/>
    </row>
  </sheetData>
  <mergeCells count="3">
    <mergeCell ref="A2:C2"/>
    <mergeCell ref="D2:F2"/>
    <mergeCell ref="E19:F19"/>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0DE5-4E14-4AEE-BC9B-0AA01E0BCBF3}">
  <sheetPr codeName="Sheet10"/>
  <dimension ref="A1:AV70"/>
  <sheetViews>
    <sheetView zoomScaleNormal="100" workbookViewId="0">
      <selection activeCell="D28" sqref="D28"/>
    </sheetView>
  </sheetViews>
  <sheetFormatPr defaultColWidth="9.109375" defaultRowHeight="14.85" customHeight="1"/>
  <cols>
    <col min="1" max="1" width="40" style="11" customWidth="1"/>
    <col min="2" max="3" width="13.5546875" style="11" customWidth="1"/>
    <col min="4" max="4" width="14" style="11" customWidth="1"/>
    <col min="5" max="5" width="13.88671875" style="11" bestFit="1" customWidth="1"/>
    <col min="6" max="8" width="13.33203125" style="11" customWidth="1"/>
    <col min="9" max="9" width="13.88671875" style="11" bestFit="1" customWidth="1"/>
    <col min="10" max="12" width="13.33203125" style="11" customWidth="1"/>
    <col min="13" max="13" width="13.88671875" style="11" bestFit="1" customWidth="1"/>
    <col min="14" max="14" width="13.33203125" style="11" customWidth="1"/>
    <col min="15" max="15" width="12.5546875" style="11" customWidth="1"/>
    <col min="16" max="16384" width="9.109375" style="11"/>
  </cols>
  <sheetData>
    <row r="1" spans="1:48" ht="39.9" customHeight="1">
      <c r="A1" s="868" t="s">
        <v>11</v>
      </c>
      <c r="B1" s="75"/>
      <c r="C1" s="869"/>
      <c r="D1" s="75"/>
      <c r="E1" s="75"/>
      <c r="F1" s="75"/>
      <c r="G1" s="75"/>
      <c r="H1" s="75"/>
      <c r="I1" s="75"/>
      <c r="J1" s="75"/>
      <c r="K1" s="75"/>
      <c r="L1" s="75"/>
      <c r="M1" s="75"/>
      <c r="N1" s="67"/>
    </row>
    <row r="2" spans="1:48" ht="39.9" customHeight="1" thickBot="1">
      <c r="A2" s="1055" t="s">
        <v>1141</v>
      </c>
      <c r="B2" s="1055"/>
      <c r="C2" s="788"/>
      <c r="D2" s="51"/>
      <c r="E2" s="51"/>
      <c r="F2" s="51"/>
      <c r="G2" s="51"/>
      <c r="H2" s="51"/>
      <c r="I2" s="51"/>
      <c r="J2" s="51"/>
      <c r="K2" s="51"/>
      <c r="L2" s="51"/>
      <c r="M2" s="51"/>
      <c r="N2" s="788"/>
    </row>
    <row r="3" spans="1:48" ht="14.85" customHeight="1">
      <c r="A3" s="392"/>
      <c r="B3" s="392"/>
      <c r="C3" s="392"/>
      <c r="D3" s="392"/>
      <c r="E3" s="392"/>
      <c r="F3" s="392"/>
      <c r="G3" s="392"/>
      <c r="H3" s="392"/>
      <c r="I3" s="392"/>
      <c r="J3" s="392"/>
      <c r="K3" s="392"/>
      <c r="L3" s="392"/>
      <c r="M3" s="392"/>
    </row>
    <row r="4" spans="1:48" ht="14.85" customHeight="1">
      <c r="A4" s="330" t="s">
        <v>203</v>
      </c>
      <c r="B4" s="484"/>
      <c r="C4" s="484"/>
      <c r="D4" s="484"/>
      <c r="E4" s="484"/>
      <c r="F4" s="484"/>
      <c r="G4" s="484"/>
      <c r="H4" s="484"/>
      <c r="I4" s="484"/>
      <c r="J4" s="484"/>
      <c r="K4" s="484"/>
      <c r="L4" s="484"/>
      <c r="M4" s="484"/>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row>
    <row r="5" spans="1:48" s="25" customFormat="1" ht="30" customHeight="1">
      <c r="A5" s="320"/>
      <c r="B5" s="320"/>
      <c r="C5" s="320" t="s">
        <v>756</v>
      </c>
      <c r="D5" s="320" t="s">
        <v>204</v>
      </c>
      <c r="E5" s="320" t="s">
        <v>205</v>
      </c>
      <c r="F5" s="320" t="s">
        <v>206</v>
      </c>
      <c r="G5" s="320" t="s">
        <v>207</v>
      </c>
      <c r="H5" s="320" t="s">
        <v>208</v>
      </c>
      <c r="I5" s="320" t="s">
        <v>209</v>
      </c>
      <c r="J5" s="320" t="s">
        <v>210</v>
      </c>
      <c r="K5" s="320" t="s">
        <v>211</v>
      </c>
      <c r="L5" s="320" t="s">
        <v>212</v>
      </c>
      <c r="M5" s="320" t="s">
        <v>213</v>
      </c>
      <c r="N5" s="320" t="s">
        <v>214</v>
      </c>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049"/>
    </row>
    <row r="6" spans="1:48" ht="14.85" customHeight="1">
      <c r="A6" s="239" t="s">
        <v>18</v>
      </c>
      <c r="B6" s="336" t="s">
        <v>200</v>
      </c>
      <c r="C6" s="857">
        <v>438.791</v>
      </c>
      <c r="D6" s="858">
        <v>653.53499999999997</v>
      </c>
      <c r="E6" s="41">
        <v>707.46199999999999</v>
      </c>
      <c r="F6" s="41">
        <v>471.20099999999996</v>
      </c>
      <c r="G6" s="41">
        <v>442.08200000000005</v>
      </c>
      <c r="H6" s="41">
        <v>928.3</v>
      </c>
      <c r="I6" s="41">
        <v>1359.1</v>
      </c>
      <c r="J6" s="41">
        <v>1294.7</v>
      </c>
      <c r="K6" s="41">
        <v>741.9</v>
      </c>
      <c r="L6" s="41">
        <v>991.2</v>
      </c>
      <c r="M6" s="41">
        <v>733.2</v>
      </c>
      <c r="N6" s="41">
        <v>427.3</v>
      </c>
      <c r="O6" s="1049"/>
      <c r="P6" s="1049"/>
      <c r="Q6" s="1049"/>
      <c r="R6" s="1049"/>
      <c r="S6" s="1049"/>
      <c r="T6" s="1049"/>
      <c r="U6" s="1049"/>
      <c r="V6" s="1049"/>
      <c r="W6" s="1049"/>
      <c r="X6" s="1049"/>
      <c r="Y6" s="1049"/>
      <c r="Z6" s="1049"/>
      <c r="AA6" s="1049"/>
      <c r="AB6" s="1049"/>
      <c r="AC6" s="1049"/>
      <c r="AD6" s="1049"/>
      <c r="AE6" s="1049"/>
      <c r="AF6" s="1049"/>
      <c r="AG6" s="1049"/>
      <c r="AH6" s="1049"/>
      <c r="AI6" s="1049"/>
      <c r="AJ6" s="1049"/>
      <c r="AK6" s="1049"/>
      <c r="AL6" s="1049"/>
      <c r="AM6" s="1049"/>
      <c r="AN6" s="1049"/>
      <c r="AO6" s="1049"/>
      <c r="AP6" s="1049"/>
      <c r="AQ6" s="1049"/>
      <c r="AR6" s="1049"/>
      <c r="AS6" s="1049"/>
      <c r="AT6" s="158"/>
      <c r="AU6" s="158"/>
      <c r="AV6" s="158"/>
    </row>
    <row r="7" spans="1:48" ht="14.85" customHeight="1">
      <c r="A7" s="240" t="s">
        <v>215</v>
      </c>
      <c r="B7" s="337" t="s">
        <v>200</v>
      </c>
      <c r="C7" s="857">
        <v>108.011</v>
      </c>
      <c r="D7" s="858">
        <v>181.738</v>
      </c>
      <c r="E7" s="42">
        <v>139.41800000000001</v>
      </c>
      <c r="F7" s="42">
        <v>91.796999999999997</v>
      </c>
      <c r="G7" s="42">
        <v>103.56699999999999</v>
      </c>
      <c r="H7" s="42">
        <v>149.9</v>
      </c>
      <c r="I7" s="42">
        <v>112.1</v>
      </c>
      <c r="J7" s="42">
        <v>150.80000000000001</v>
      </c>
      <c r="K7" s="42">
        <v>95.1</v>
      </c>
      <c r="L7" s="42">
        <v>111.4</v>
      </c>
      <c r="M7" s="42">
        <v>111.80000000000001</v>
      </c>
      <c r="N7" s="42">
        <v>72.2</v>
      </c>
      <c r="O7" s="1049"/>
      <c r="P7" s="1049"/>
      <c r="Q7" s="1049"/>
      <c r="R7" s="1049"/>
      <c r="S7" s="1049"/>
      <c r="T7" s="1049"/>
      <c r="U7" s="1049"/>
      <c r="V7" s="1049"/>
      <c r="W7" s="1049"/>
      <c r="X7" s="1049"/>
      <c r="Y7" s="1049"/>
      <c r="Z7" s="1049"/>
      <c r="AA7" s="1049"/>
      <c r="AB7" s="1049"/>
      <c r="AC7" s="1049"/>
      <c r="AD7" s="1049"/>
      <c r="AE7" s="1049"/>
      <c r="AF7" s="1049"/>
      <c r="AG7" s="1049"/>
      <c r="AH7" s="1049"/>
      <c r="AI7" s="1049"/>
      <c r="AJ7" s="1049"/>
      <c r="AK7" s="1049"/>
      <c r="AL7" s="1049"/>
      <c r="AM7" s="1049"/>
      <c r="AN7" s="1049"/>
      <c r="AO7" s="1049"/>
      <c r="AP7" s="1049"/>
      <c r="AQ7" s="1049"/>
      <c r="AR7" s="1049"/>
      <c r="AS7" s="1049"/>
      <c r="AT7" s="158"/>
      <c r="AU7" s="158"/>
      <c r="AV7" s="158"/>
    </row>
    <row r="8" spans="1:48" ht="14.85" customHeight="1">
      <c r="A8" s="241" t="s">
        <v>216</v>
      </c>
      <c r="B8" s="338" t="s">
        <v>169</v>
      </c>
      <c r="C8" s="873">
        <v>0.2446931905195576</v>
      </c>
      <c r="D8" s="43">
        <v>0.28116321848327375</v>
      </c>
      <c r="E8" s="43">
        <v>0.20273732764462438</v>
      </c>
      <c r="F8" s="43">
        <v>0.20191051420678249</v>
      </c>
      <c r="G8" s="43">
        <v>0.20699999999999999</v>
      </c>
      <c r="H8" s="43">
        <v>0.17</v>
      </c>
      <c r="I8" s="43">
        <v>8.8999999999999996E-2</v>
      </c>
      <c r="J8" s="43">
        <v>0.114</v>
      </c>
      <c r="K8" s="43">
        <v>0.13300000000000001</v>
      </c>
      <c r="L8" s="43">
        <v>0.11</v>
      </c>
      <c r="M8" s="43">
        <v>0.14678242566338023</v>
      </c>
      <c r="N8" s="43">
        <v>0.17399999999999999</v>
      </c>
      <c r="O8" s="1049"/>
      <c r="P8" s="1049"/>
      <c r="Q8" s="1049"/>
      <c r="R8" s="1049"/>
      <c r="S8" s="1049"/>
      <c r="T8" s="1049"/>
      <c r="U8" s="1049"/>
      <c r="V8" s="1049"/>
      <c r="W8" s="1049"/>
      <c r="X8" s="1049"/>
      <c r="Y8" s="1049"/>
      <c r="Z8" s="1049"/>
      <c r="AA8" s="1049"/>
      <c r="AB8" s="1049"/>
      <c r="AC8" s="1049"/>
      <c r="AD8" s="1049"/>
      <c r="AE8" s="1049"/>
      <c r="AF8" s="1049"/>
      <c r="AG8" s="1049"/>
      <c r="AH8" s="1049"/>
      <c r="AI8" s="1049"/>
      <c r="AJ8" s="1049"/>
      <c r="AK8" s="1049"/>
      <c r="AL8" s="1049"/>
      <c r="AM8" s="1049"/>
      <c r="AN8" s="1049"/>
      <c r="AO8" s="1049"/>
      <c r="AP8" s="1049"/>
      <c r="AQ8" s="1049"/>
      <c r="AR8" s="1049"/>
      <c r="AS8" s="1049"/>
      <c r="AT8" s="158"/>
      <c r="AU8" s="158"/>
      <c r="AV8" s="158"/>
    </row>
    <row r="9" spans="1:48" ht="14.85" customHeight="1">
      <c r="A9" s="240" t="s">
        <v>217</v>
      </c>
      <c r="B9" s="337" t="s">
        <v>200</v>
      </c>
      <c r="C9" s="857">
        <v>105.28799999999998</v>
      </c>
      <c r="D9" s="858">
        <v>188.89400000000001</v>
      </c>
      <c r="E9" s="42">
        <v>159.202</v>
      </c>
      <c r="F9" s="42">
        <v>108.25600000000001</v>
      </c>
      <c r="G9" s="858">
        <v>44.6</v>
      </c>
      <c r="H9" s="42">
        <v>195.3</v>
      </c>
      <c r="I9" s="42">
        <v>206.2</v>
      </c>
      <c r="J9" s="42">
        <v>122.1</v>
      </c>
      <c r="K9" s="42">
        <v>119.8</v>
      </c>
      <c r="L9" s="42">
        <v>91.6</v>
      </c>
      <c r="M9" s="42">
        <v>88</v>
      </c>
      <c r="N9" s="42">
        <v>83.8</v>
      </c>
      <c r="O9" s="1049"/>
      <c r="P9" s="1049"/>
      <c r="Q9" s="1049"/>
      <c r="R9" s="1049"/>
      <c r="S9" s="1049"/>
      <c r="T9" s="1049"/>
      <c r="U9" s="1049"/>
      <c r="V9" s="1049"/>
      <c r="W9" s="1049"/>
      <c r="X9" s="1049"/>
      <c r="Y9" s="1049"/>
      <c r="Z9" s="1049"/>
      <c r="AA9" s="1049"/>
      <c r="AB9" s="1049"/>
      <c r="AC9" s="1049"/>
      <c r="AD9" s="1049"/>
      <c r="AE9" s="1049"/>
      <c r="AF9" s="1049"/>
      <c r="AG9" s="1049"/>
      <c r="AH9" s="1049"/>
      <c r="AI9" s="1049"/>
      <c r="AJ9" s="1049"/>
      <c r="AK9" s="1049"/>
      <c r="AL9" s="1049"/>
      <c r="AM9" s="1049"/>
      <c r="AN9" s="1049"/>
      <c r="AO9" s="1049"/>
      <c r="AP9" s="1049"/>
      <c r="AQ9" s="1049"/>
      <c r="AR9" s="1049"/>
      <c r="AS9" s="1049"/>
      <c r="AT9" s="158"/>
      <c r="AU9" s="158"/>
      <c r="AV9" s="158"/>
    </row>
    <row r="10" spans="1:48" ht="14.85" customHeight="1">
      <c r="A10" s="240" t="s">
        <v>218</v>
      </c>
      <c r="B10" s="337" t="s">
        <v>200</v>
      </c>
      <c r="C10" s="857">
        <v>63.153000000000006</v>
      </c>
      <c r="D10" s="858">
        <v>140.25899999999999</v>
      </c>
      <c r="E10" s="42">
        <v>98.48299999999999</v>
      </c>
      <c r="F10" s="42">
        <v>52.661000000000001</v>
      </c>
      <c r="G10" s="42">
        <v>67.086999999999989</v>
      </c>
      <c r="H10" s="42">
        <v>111.3</v>
      </c>
      <c r="I10" s="42">
        <v>68.5</v>
      </c>
      <c r="J10" s="42">
        <v>112</v>
      </c>
      <c r="K10" s="42">
        <v>60</v>
      </c>
      <c r="L10" s="42">
        <v>76.900000000000006</v>
      </c>
      <c r="M10" s="42">
        <v>78.000000000000028</v>
      </c>
      <c r="N10" s="42">
        <v>41.4</v>
      </c>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49"/>
      <c r="AN10" s="1049"/>
      <c r="AO10" s="1049"/>
      <c r="AP10" s="1049"/>
      <c r="AQ10" s="1049"/>
      <c r="AR10" s="1049"/>
      <c r="AS10" s="1049"/>
      <c r="AT10" s="158"/>
      <c r="AU10" s="158"/>
      <c r="AV10" s="158"/>
    </row>
    <row r="11" spans="1:48" ht="14.85" customHeight="1">
      <c r="A11" s="240" t="s">
        <v>219</v>
      </c>
      <c r="B11" s="337" t="s">
        <v>200</v>
      </c>
      <c r="C11" s="857">
        <v>60.43</v>
      </c>
      <c r="D11" s="858">
        <v>147.51500000000001</v>
      </c>
      <c r="E11" s="42">
        <v>118.267</v>
      </c>
      <c r="F11" s="42">
        <v>69.12</v>
      </c>
      <c r="G11" s="42">
        <v>8.19</v>
      </c>
      <c r="H11" s="42">
        <v>156.6</v>
      </c>
      <c r="I11" s="42">
        <v>162.6</v>
      </c>
      <c r="J11" s="42">
        <v>83.3</v>
      </c>
      <c r="K11" s="42">
        <v>84.7</v>
      </c>
      <c r="L11" s="42">
        <v>57.2</v>
      </c>
      <c r="M11" s="42">
        <v>29.5</v>
      </c>
      <c r="N11" s="42">
        <v>53</v>
      </c>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49"/>
      <c r="AK11" s="1049"/>
      <c r="AL11" s="1049"/>
      <c r="AM11" s="1049"/>
      <c r="AN11" s="1049"/>
      <c r="AO11" s="1049"/>
      <c r="AP11" s="1049"/>
      <c r="AQ11" s="1049"/>
      <c r="AR11" s="1049"/>
      <c r="AS11" s="1049"/>
      <c r="AT11" s="158"/>
      <c r="AU11" s="158"/>
      <c r="AV11" s="158"/>
    </row>
    <row r="12" spans="1:48" ht="14.85" customHeight="1">
      <c r="A12" s="240" t="s">
        <v>220</v>
      </c>
      <c r="B12" s="337" t="s">
        <v>200</v>
      </c>
      <c r="C12" s="857">
        <v>51.998550000000002</v>
      </c>
      <c r="D12" s="858">
        <v>112.6084</v>
      </c>
      <c r="E12" s="42">
        <v>93.529000000000011</v>
      </c>
      <c r="F12" s="42">
        <v>42.928850000000004</v>
      </c>
      <c r="G12" s="42">
        <v>61.408250000000002</v>
      </c>
      <c r="H12" s="42">
        <v>88.7</v>
      </c>
      <c r="I12" s="42">
        <v>53.7</v>
      </c>
      <c r="J12" s="42">
        <v>94.4</v>
      </c>
      <c r="K12" s="42">
        <v>46.8</v>
      </c>
      <c r="L12" s="42">
        <v>61.1</v>
      </c>
      <c r="M12" s="42">
        <v>70.199999999999989</v>
      </c>
      <c r="N12" s="42">
        <v>29.2</v>
      </c>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49"/>
      <c r="AK12" s="1049"/>
      <c r="AL12" s="1049"/>
      <c r="AM12" s="1049"/>
      <c r="AN12" s="1049"/>
      <c r="AO12" s="1049"/>
      <c r="AP12" s="1049"/>
      <c r="AQ12" s="1049"/>
      <c r="AR12" s="1049"/>
      <c r="AS12" s="1049"/>
      <c r="AT12" s="158"/>
      <c r="AU12" s="158"/>
      <c r="AV12" s="158"/>
    </row>
    <row r="13" spans="1:48" ht="14.85" customHeight="1">
      <c r="A13" s="240" t="s">
        <v>28</v>
      </c>
      <c r="B13" s="337" t="s">
        <v>200</v>
      </c>
      <c r="C13" s="857">
        <v>49.668999999999997</v>
      </c>
      <c r="D13" s="858">
        <v>118.69099999999999</v>
      </c>
      <c r="E13" s="42">
        <v>107.601</v>
      </c>
      <c r="F13" s="42">
        <v>56.804000000000002</v>
      </c>
      <c r="G13" s="42">
        <v>28.558000000000003</v>
      </c>
      <c r="H13" s="42">
        <v>127.2</v>
      </c>
      <c r="I13" s="42">
        <v>108.5</v>
      </c>
      <c r="J13" s="42">
        <v>70.099999999999994</v>
      </c>
      <c r="K13" s="42">
        <v>68</v>
      </c>
      <c r="L13" s="42">
        <v>46.8</v>
      </c>
      <c r="M13" s="42">
        <v>47.9</v>
      </c>
      <c r="N13" s="42">
        <v>51.2</v>
      </c>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49"/>
      <c r="AK13" s="1049"/>
      <c r="AL13" s="1049"/>
      <c r="AM13" s="1049"/>
      <c r="AN13" s="1049"/>
      <c r="AO13" s="1049"/>
      <c r="AP13" s="1049"/>
      <c r="AQ13" s="1049"/>
      <c r="AR13" s="1049"/>
      <c r="AS13" s="1049"/>
      <c r="AT13" s="158"/>
      <c r="AU13" s="158"/>
      <c r="AV13" s="158"/>
    </row>
    <row r="14" spans="1:48" ht="14.85" customHeight="1">
      <c r="A14" s="240" t="s">
        <v>221</v>
      </c>
      <c r="B14" s="337" t="s">
        <v>200</v>
      </c>
      <c r="C14" s="857">
        <v>212.80000000000007</v>
      </c>
      <c r="D14" s="858">
        <v>209.49999999999997</v>
      </c>
      <c r="E14" s="42">
        <v>303.39999999999998</v>
      </c>
      <c r="F14" s="42">
        <v>231.09999999999997</v>
      </c>
      <c r="G14" s="42">
        <v>281.8</v>
      </c>
      <c r="H14" s="42">
        <v>120.8</v>
      </c>
      <c r="I14" s="42">
        <v>154</v>
      </c>
      <c r="J14" s="42">
        <v>188.1</v>
      </c>
      <c r="K14" s="42">
        <v>117.5</v>
      </c>
      <c r="L14" s="42">
        <v>62</v>
      </c>
      <c r="M14" s="42">
        <v>103.1</v>
      </c>
      <c r="N14" s="42">
        <v>54.1</v>
      </c>
      <c r="O14" s="1049"/>
      <c r="P14" s="1049"/>
      <c r="Q14" s="1049"/>
      <c r="R14" s="1049"/>
      <c r="S14" s="1049"/>
      <c r="T14" s="1049"/>
      <c r="U14" s="1049"/>
      <c r="V14" s="1049"/>
      <c r="W14" s="1049"/>
      <c r="X14" s="1049"/>
      <c r="Y14" s="1049"/>
      <c r="Z14" s="1049"/>
      <c r="AA14" s="1049"/>
      <c r="AB14" s="1049"/>
      <c r="AC14" s="1049"/>
      <c r="AD14" s="1049"/>
      <c r="AE14" s="1049"/>
      <c r="AF14" s="1049"/>
      <c r="AG14" s="1049"/>
      <c r="AH14" s="1049"/>
      <c r="AI14" s="1049"/>
      <c r="AJ14" s="1049"/>
      <c r="AK14" s="1049"/>
      <c r="AL14" s="1049"/>
      <c r="AM14" s="1049"/>
      <c r="AN14" s="1049"/>
      <c r="AO14" s="1049"/>
      <c r="AP14" s="1049"/>
      <c r="AQ14" s="1049"/>
      <c r="AR14" s="1049"/>
      <c r="AS14" s="1049"/>
      <c r="AT14" s="158"/>
      <c r="AU14" s="158"/>
      <c r="AV14" s="158"/>
    </row>
    <row r="15" spans="1:48" ht="14.85" customHeight="1">
      <c r="A15" s="240" t="s">
        <v>222</v>
      </c>
      <c r="B15" s="339" t="s">
        <v>200</v>
      </c>
      <c r="C15" s="857">
        <v>55.89</v>
      </c>
      <c r="D15" s="858">
        <v>169.49200000000002</v>
      </c>
      <c r="E15" s="42">
        <v>142.93593288</v>
      </c>
      <c r="F15" s="42">
        <v>82.83317246</v>
      </c>
      <c r="G15" s="42">
        <f>-23.7</f>
        <v>-23.7</v>
      </c>
      <c r="H15" s="92">
        <v>185.3</v>
      </c>
      <c r="I15" s="92">
        <v>197.2</v>
      </c>
      <c r="J15" s="92">
        <v>101.4</v>
      </c>
      <c r="K15" s="92">
        <v>96.2</v>
      </c>
      <c r="L15" s="92">
        <v>89.3</v>
      </c>
      <c r="M15" s="92">
        <v>82.9</v>
      </c>
      <c r="N15" s="92">
        <v>67.400000000000006</v>
      </c>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58"/>
      <c r="AU15" s="158"/>
      <c r="AV15" s="158"/>
    </row>
    <row r="16" spans="1:48" ht="14.85" customHeight="1">
      <c r="A16" s="240" t="s">
        <v>223</v>
      </c>
      <c r="B16" s="337" t="s">
        <v>200</v>
      </c>
      <c r="C16" s="857">
        <v>-110.00000000000009</v>
      </c>
      <c r="D16" s="42">
        <v>5</v>
      </c>
      <c r="E16" s="42">
        <v>-97.100000000000023</v>
      </c>
      <c r="F16" s="42">
        <v>-165.49999999999989</v>
      </c>
      <c r="G16" s="42">
        <v>-157.80000000000001</v>
      </c>
      <c r="H16" s="42">
        <v>208</v>
      </c>
      <c r="I16" s="42">
        <v>652.9</v>
      </c>
      <c r="J16" s="42">
        <v>-385.5</v>
      </c>
      <c r="K16" s="42">
        <v>-92.8</v>
      </c>
      <c r="L16" s="42">
        <v>-157.19999999999999</v>
      </c>
      <c r="M16" s="42">
        <v>-278.5</v>
      </c>
      <c r="N16" s="42">
        <v>-47.3</v>
      </c>
      <c r="O16" s="1049"/>
      <c r="P16" s="1049"/>
      <c r="Q16" s="1049"/>
      <c r="R16" s="1049"/>
      <c r="S16" s="1049"/>
      <c r="T16" s="1049"/>
      <c r="U16" s="1049"/>
      <c r="V16" s="1049"/>
      <c r="W16" s="1049"/>
      <c r="X16" s="1049"/>
      <c r="Y16" s="1049"/>
      <c r="Z16" s="1049"/>
      <c r="AA16" s="1049"/>
      <c r="AB16" s="1049"/>
      <c r="AC16" s="1049"/>
      <c r="AD16" s="1049"/>
      <c r="AE16" s="1049"/>
      <c r="AF16" s="1049"/>
      <c r="AG16" s="1049"/>
      <c r="AH16" s="1049"/>
      <c r="AI16" s="1049"/>
      <c r="AJ16" s="1049"/>
      <c r="AK16" s="1049"/>
      <c r="AL16" s="1049"/>
      <c r="AM16" s="1049"/>
      <c r="AN16" s="1049"/>
      <c r="AO16" s="1049"/>
      <c r="AP16" s="1049"/>
      <c r="AQ16" s="1049"/>
      <c r="AR16" s="1049"/>
      <c r="AS16" s="1049"/>
      <c r="AT16" s="158"/>
      <c r="AU16" s="158"/>
      <c r="AV16" s="158"/>
    </row>
    <row r="17" spans="1:48" ht="14.85" customHeight="1">
      <c r="A17" s="240" t="s">
        <v>976</v>
      </c>
      <c r="B17" s="338" t="s">
        <v>169</v>
      </c>
      <c r="C17" s="873">
        <v>0.13521777052779274</v>
      </c>
      <c r="D17" s="43">
        <v>0.14175904278772464</v>
      </c>
      <c r="E17" s="43">
        <v>0.13063464125777652</v>
      </c>
      <c r="F17" s="43">
        <v>0.11398960594722032</v>
      </c>
      <c r="G17" s="43">
        <v>0.14162130933989719</v>
      </c>
      <c r="H17" s="43">
        <v>0.13900000000000001</v>
      </c>
      <c r="I17" s="43">
        <v>0.129</v>
      </c>
      <c r="J17" s="43">
        <v>0.13700000000000001</v>
      </c>
      <c r="K17" s="43">
        <v>0.107</v>
      </c>
      <c r="L17" s="43">
        <v>0.1</v>
      </c>
      <c r="M17" s="43">
        <v>8.8999999999999996E-2</v>
      </c>
      <c r="N17" s="43">
        <v>9.0999999999999998E-2</v>
      </c>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c r="AK17" s="1049"/>
      <c r="AL17" s="1049"/>
      <c r="AM17" s="1049"/>
      <c r="AN17" s="1049"/>
      <c r="AO17" s="1049"/>
      <c r="AP17" s="1049"/>
      <c r="AQ17" s="1049"/>
      <c r="AR17" s="1049"/>
      <c r="AS17" s="1049"/>
      <c r="AT17" s="158"/>
      <c r="AU17" s="158"/>
      <c r="AV17" s="158"/>
    </row>
    <row r="18" spans="1:48" ht="14.85" customHeight="1">
      <c r="A18" s="240" t="s">
        <v>977</v>
      </c>
      <c r="B18" s="338" t="s">
        <v>169</v>
      </c>
      <c r="C18" s="873">
        <v>0.14950025106466688</v>
      </c>
      <c r="D18" s="43">
        <v>0.14225177122064284</v>
      </c>
      <c r="E18" s="43">
        <v>0.14591018713766074</v>
      </c>
      <c r="F18" s="43">
        <v>0.14842086442778887</v>
      </c>
      <c r="G18" s="43">
        <v>0.15876006263039094</v>
      </c>
      <c r="H18" s="43">
        <v>0.184</v>
      </c>
      <c r="I18" s="43">
        <v>0.14699999999999999</v>
      </c>
      <c r="J18" s="43">
        <v>0.115</v>
      </c>
      <c r="K18" s="43">
        <v>0.108</v>
      </c>
      <c r="L18" s="43">
        <v>8.5999999999999993E-2</v>
      </c>
      <c r="M18" s="43">
        <v>8.6999999999999994E-2</v>
      </c>
      <c r="N18" s="43">
        <v>0.111</v>
      </c>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58"/>
      <c r="AU18" s="158"/>
      <c r="AV18" s="158"/>
    </row>
    <row r="19" spans="1:48" ht="14.85" customHeight="1">
      <c r="A19" s="240" t="s">
        <v>978</v>
      </c>
      <c r="B19" s="338" t="s">
        <v>169</v>
      </c>
      <c r="C19" s="873">
        <v>0.10378758997261073</v>
      </c>
      <c r="D19" s="43">
        <v>0.11149477590743996</v>
      </c>
      <c r="E19" s="43">
        <v>9.8456702512601857E-2</v>
      </c>
      <c r="F19" s="43">
        <v>8.612335359093147E-2</v>
      </c>
      <c r="G19" s="43">
        <v>0.11329685382817734</v>
      </c>
      <c r="H19" s="43">
        <v>0.121</v>
      </c>
      <c r="I19" s="43">
        <v>0.107</v>
      </c>
      <c r="J19" s="43">
        <v>0.107</v>
      </c>
      <c r="K19" s="43">
        <v>9.0999999999999998E-2</v>
      </c>
      <c r="L19" s="43">
        <v>8.7999999999999995E-2</v>
      </c>
      <c r="M19" s="43">
        <v>7.9000000000000001E-2</v>
      </c>
      <c r="N19" s="43">
        <v>7.8E-2</v>
      </c>
      <c r="O19" s="1049"/>
      <c r="P19" s="1049"/>
      <c r="Q19" s="1049"/>
      <c r="R19" s="1049"/>
      <c r="S19" s="1049"/>
      <c r="T19" s="1049"/>
      <c r="U19" s="1049"/>
      <c r="V19" s="1049"/>
      <c r="W19" s="1049"/>
      <c r="X19" s="1049"/>
      <c r="Y19" s="1049"/>
      <c r="Z19" s="1049"/>
      <c r="AA19" s="1049"/>
      <c r="AB19" s="1049"/>
      <c r="AC19" s="1049"/>
      <c r="AD19" s="1049"/>
      <c r="AE19" s="1049"/>
      <c r="AF19" s="1049"/>
      <c r="AG19" s="1049"/>
      <c r="AH19" s="1049"/>
      <c r="AI19" s="1049"/>
      <c r="AJ19" s="1049"/>
      <c r="AK19" s="1049"/>
      <c r="AL19" s="1049"/>
      <c r="AM19" s="1049"/>
      <c r="AN19" s="1049"/>
      <c r="AO19" s="1049"/>
      <c r="AP19" s="1049"/>
      <c r="AQ19" s="1049"/>
      <c r="AR19" s="1049"/>
      <c r="AS19" s="1049"/>
      <c r="AT19" s="158"/>
      <c r="AU19" s="158"/>
      <c r="AV19" s="158"/>
    </row>
    <row r="20" spans="1:48" ht="14.85" customHeight="1">
      <c r="A20" s="240" t="s">
        <v>979</v>
      </c>
      <c r="B20" s="338" t="s">
        <v>169</v>
      </c>
      <c r="C20" s="873">
        <v>0.11575641410796303</v>
      </c>
      <c r="D20" s="43">
        <v>0.10667605247116593</v>
      </c>
      <c r="E20" s="43">
        <v>0.10523047870608027</v>
      </c>
      <c r="F20" s="43">
        <v>0.11400850865126722</v>
      </c>
      <c r="G20" s="43">
        <v>0.1296395374224879</v>
      </c>
      <c r="H20" s="43">
        <v>0.16700000000000001</v>
      </c>
      <c r="I20" s="43">
        <v>0.13100000000000001</v>
      </c>
      <c r="J20" s="43">
        <v>8.3000000000000004E-2</v>
      </c>
      <c r="K20" s="43">
        <v>7.9000000000000001E-2</v>
      </c>
      <c r="L20" s="43">
        <v>7.0999999999999994E-2</v>
      </c>
      <c r="M20" s="43">
        <v>7.2999999999999995E-2</v>
      </c>
      <c r="N20" s="43">
        <v>9.9000000000000005E-2</v>
      </c>
      <c r="O20" s="1049"/>
      <c r="P20" s="1049"/>
      <c r="Q20" s="1049"/>
      <c r="R20" s="1049"/>
      <c r="S20" s="1049"/>
      <c r="T20" s="1049"/>
      <c r="U20" s="1049"/>
      <c r="V20" s="1049"/>
      <c r="W20" s="1049"/>
      <c r="X20" s="1049"/>
      <c r="Y20" s="1049"/>
      <c r="Z20" s="1049"/>
      <c r="AA20" s="1049"/>
      <c r="AB20" s="1049"/>
      <c r="AC20" s="1049"/>
      <c r="AD20" s="1049"/>
      <c r="AE20" s="1049"/>
      <c r="AF20" s="1049"/>
      <c r="AG20" s="1049"/>
      <c r="AH20" s="1049"/>
      <c r="AI20" s="1049"/>
      <c r="AJ20" s="1049"/>
      <c r="AK20" s="1049"/>
      <c r="AL20" s="1049"/>
      <c r="AM20" s="1049"/>
      <c r="AN20" s="1049"/>
      <c r="AO20" s="1049"/>
      <c r="AP20" s="1049"/>
      <c r="AQ20" s="1049"/>
      <c r="AR20" s="1049"/>
      <c r="AS20" s="1049"/>
      <c r="AT20" s="158"/>
      <c r="AU20" s="158"/>
      <c r="AV20" s="158"/>
    </row>
    <row r="21" spans="1:48" s="25" customFormat="1" ht="30" customHeight="1">
      <c r="A21" s="331"/>
      <c r="B21" s="340"/>
      <c r="C21" s="849" t="s">
        <v>755</v>
      </c>
      <c r="D21" s="320" t="s">
        <v>60</v>
      </c>
      <c r="E21" s="320" t="s">
        <v>224</v>
      </c>
      <c r="F21" s="320" t="s">
        <v>225</v>
      </c>
      <c r="G21" s="320" t="s">
        <v>226</v>
      </c>
      <c r="H21" s="320" t="s">
        <v>227</v>
      </c>
      <c r="I21" s="320" t="s">
        <v>228</v>
      </c>
      <c r="J21" s="320" t="s">
        <v>229</v>
      </c>
      <c r="K21" s="320" t="s">
        <v>230</v>
      </c>
      <c r="L21" s="320" t="s">
        <v>231</v>
      </c>
      <c r="M21" s="320" t="s">
        <v>232</v>
      </c>
      <c r="N21" s="320" t="s">
        <v>233</v>
      </c>
      <c r="O21" s="1049"/>
      <c r="P21" s="1049"/>
      <c r="Q21" s="1049"/>
      <c r="R21" s="1049"/>
      <c r="S21" s="1049"/>
      <c r="T21" s="1049"/>
      <c r="U21" s="1049"/>
      <c r="V21" s="1049"/>
      <c r="W21" s="1049"/>
      <c r="X21" s="1049"/>
      <c r="Y21" s="1049"/>
      <c r="Z21" s="1049"/>
      <c r="AA21" s="1049"/>
      <c r="AB21" s="1049"/>
      <c r="AC21" s="1049"/>
      <c r="AD21" s="1049"/>
      <c r="AE21" s="1049"/>
      <c r="AF21" s="1049"/>
      <c r="AG21" s="1049"/>
      <c r="AH21" s="1049"/>
      <c r="AI21" s="1049"/>
      <c r="AJ21" s="1049"/>
      <c r="AK21" s="1049"/>
      <c r="AL21" s="1049"/>
      <c r="AM21" s="1049"/>
      <c r="AN21" s="1049"/>
      <c r="AO21" s="1049"/>
      <c r="AP21" s="1049"/>
      <c r="AQ21" s="1049"/>
      <c r="AR21" s="1049"/>
      <c r="AS21" s="1049"/>
    </row>
    <row r="22" spans="1:48" ht="14.85" customHeight="1">
      <c r="A22" s="856" t="s">
        <v>975</v>
      </c>
      <c r="B22" s="336" t="s">
        <v>200</v>
      </c>
      <c r="C22" s="857">
        <v>5365.9929999999995</v>
      </c>
      <c r="D22" s="859">
        <v>5327.4610000000002</v>
      </c>
      <c r="E22" s="41">
        <v>5244.3540000000003</v>
      </c>
      <c r="F22" s="41">
        <v>5067.87</v>
      </c>
      <c r="G22" s="41">
        <v>5049.6670000000004</v>
      </c>
      <c r="H22" s="41">
        <v>4928.2</v>
      </c>
      <c r="I22" s="41">
        <v>5271.6</v>
      </c>
      <c r="J22" s="41">
        <v>5304.7</v>
      </c>
      <c r="K22" s="41">
        <v>4614.5</v>
      </c>
      <c r="L22" s="41">
        <v>4623</v>
      </c>
      <c r="M22" s="41">
        <v>4258.1000000000004</v>
      </c>
      <c r="N22" s="41">
        <v>4131.1000000000004</v>
      </c>
      <c r="O22" s="1049"/>
      <c r="P22" s="1049"/>
      <c r="Q22" s="1049"/>
      <c r="R22" s="1049"/>
      <c r="S22" s="1049"/>
      <c r="T22" s="1049"/>
      <c r="U22" s="1049"/>
      <c r="V22" s="1049"/>
      <c r="W22" s="1049"/>
      <c r="X22" s="1049"/>
      <c r="Y22" s="1049"/>
      <c r="Z22" s="1049"/>
      <c r="AA22" s="1049"/>
      <c r="AB22" s="1049"/>
      <c r="AC22" s="1049"/>
      <c r="AD22" s="1049"/>
      <c r="AE22" s="1049"/>
      <c r="AF22" s="1049"/>
      <c r="AG22" s="1049"/>
      <c r="AH22" s="1049"/>
      <c r="AI22" s="1049"/>
      <c r="AJ22" s="1049"/>
      <c r="AK22" s="1049"/>
      <c r="AL22" s="1049"/>
      <c r="AM22" s="1049"/>
      <c r="AN22" s="1049"/>
      <c r="AO22" s="1049"/>
      <c r="AP22" s="1049"/>
      <c r="AQ22" s="1049"/>
      <c r="AR22" s="1049"/>
      <c r="AS22" s="1049"/>
    </row>
    <row r="23" spans="1:48" ht="14.85" customHeight="1">
      <c r="A23" s="239" t="s">
        <v>73</v>
      </c>
      <c r="B23" s="336" t="s">
        <v>200</v>
      </c>
      <c r="C23" s="857">
        <v>2369.5409999999997</v>
      </c>
      <c r="D23" s="859">
        <v>2321.3679999999999</v>
      </c>
      <c r="E23" s="41">
        <v>2263.415</v>
      </c>
      <c r="F23" s="41">
        <v>2100.8580000000002</v>
      </c>
      <c r="G23" s="41">
        <v>2083.5949999999998</v>
      </c>
      <c r="H23" s="41">
        <v>2060.3000000000002</v>
      </c>
      <c r="I23" s="41">
        <v>2125.6</v>
      </c>
      <c r="J23" s="41">
        <v>2228.1999999999998</v>
      </c>
      <c r="K23" s="41">
        <v>2127.8000000000002</v>
      </c>
      <c r="L23" s="41">
        <v>2005.3</v>
      </c>
      <c r="M23" s="41">
        <v>1855.9</v>
      </c>
      <c r="N23" s="41">
        <v>1811.2</v>
      </c>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1049"/>
      <c r="AL23" s="1049"/>
      <c r="AM23" s="1049"/>
      <c r="AN23" s="1049"/>
      <c r="AO23" s="1049"/>
      <c r="AP23" s="1049"/>
      <c r="AQ23" s="1049"/>
      <c r="AR23" s="1049"/>
      <c r="AS23" s="1049"/>
    </row>
    <row r="24" spans="1:48" ht="14.85" customHeight="1">
      <c r="A24" s="239" t="s">
        <v>234</v>
      </c>
      <c r="B24" s="336" t="s">
        <v>200</v>
      </c>
      <c r="C24" s="857">
        <v>1410.9579999999999</v>
      </c>
      <c r="D24" s="859">
        <v>1287.7650000000001</v>
      </c>
      <c r="E24" s="41">
        <v>1317.5239999999999</v>
      </c>
      <c r="F24" s="41">
        <v>1114.1300000000001</v>
      </c>
      <c r="G24" s="41">
        <v>966.67200000000003</v>
      </c>
      <c r="H24" s="41">
        <v>762.9</v>
      </c>
      <c r="I24" s="41">
        <v>986.9</v>
      </c>
      <c r="J24" s="41">
        <v>1512.8</v>
      </c>
      <c r="K24" s="41">
        <v>1156.2</v>
      </c>
      <c r="L24" s="41">
        <v>1000.7</v>
      </c>
      <c r="M24" s="41">
        <v>957.2</v>
      </c>
      <c r="N24" s="41">
        <v>620.4</v>
      </c>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9"/>
      <c r="AQ24" s="1049"/>
      <c r="AR24" s="1049"/>
      <c r="AS24" s="1049"/>
    </row>
    <row r="25" spans="1:48" ht="14.85" customHeight="1">
      <c r="A25" s="239" t="s">
        <v>235</v>
      </c>
      <c r="B25" s="336" t="s">
        <v>200</v>
      </c>
      <c r="C25" s="857">
        <v>113.66000000000001</v>
      </c>
      <c r="D25" s="859">
        <v>144.38999999999999</v>
      </c>
      <c r="E25" s="41">
        <v>175.221</v>
      </c>
      <c r="F25" s="41">
        <v>216.76500092999999</v>
      </c>
      <c r="G25" s="41">
        <v>190.99199999999999</v>
      </c>
      <c r="H25" s="41">
        <v>314.8</v>
      </c>
      <c r="I25" s="41">
        <v>443.3</v>
      </c>
      <c r="J25" s="41">
        <v>1030.00599349</v>
      </c>
      <c r="K25" s="41">
        <v>717.368188345833</v>
      </c>
      <c r="L25" s="41">
        <v>633.56247445583301</v>
      </c>
      <c r="M25" s="41">
        <v>438.72219588495909</v>
      </c>
      <c r="N25" s="41">
        <v>169.5</v>
      </c>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row>
    <row r="26" spans="1:48" ht="14.85" customHeight="1">
      <c r="A26" s="239" t="s">
        <v>72</v>
      </c>
      <c r="B26" s="336" t="s">
        <v>200</v>
      </c>
      <c r="C26" s="857">
        <v>3780.4989999999998</v>
      </c>
      <c r="D26" s="859">
        <v>3609.2329999999997</v>
      </c>
      <c r="E26" s="41">
        <v>3580.9389999999999</v>
      </c>
      <c r="F26" s="41">
        <v>3214.788</v>
      </c>
      <c r="G26" s="41">
        <v>3050.1129999999998</v>
      </c>
      <c r="H26" s="41">
        <v>2823.2759999999998</v>
      </c>
      <c r="I26" s="41">
        <v>3112.5210000000002</v>
      </c>
      <c r="J26" s="41">
        <v>3740.9560000000001</v>
      </c>
      <c r="K26" s="41">
        <v>3283.9659999999999</v>
      </c>
      <c r="L26" s="41">
        <v>3005.9859999999999</v>
      </c>
      <c r="M26" s="41">
        <v>2813.1561047302489</v>
      </c>
      <c r="N26" s="41">
        <v>2431.590163293477</v>
      </c>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c r="AK26" s="1049"/>
      <c r="AL26" s="1049"/>
      <c r="AM26" s="1049"/>
      <c r="AN26" s="1049"/>
      <c r="AO26" s="1049"/>
      <c r="AP26" s="1049"/>
      <c r="AQ26" s="1049"/>
      <c r="AR26" s="1049"/>
      <c r="AS26" s="1049"/>
    </row>
    <row r="27" spans="1:48" ht="14.85" customHeight="1">
      <c r="A27" s="242" t="s">
        <v>236</v>
      </c>
      <c r="B27" s="334" t="s">
        <v>202</v>
      </c>
      <c r="C27" s="958">
        <v>2.5115854309823051</v>
      </c>
      <c r="D27" s="93">
        <v>2.570276355130114</v>
      </c>
      <c r="E27" s="93">
        <v>2.5967613506460743</v>
      </c>
      <c r="F27" s="93">
        <v>2.0094525972093189</v>
      </c>
      <c r="G27" s="93">
        <v>1.701817695332716</v>
      </c>
      <c r="H27" s="93">
        <v>1.19</v>
      </c>
      <c r="I27" s="93">
        <v>1.83</v>
      </c>
      <c r="J27" s="93">
        <v>3.65</v>
      </c>
      <c r="K27" s="93">
        <v>3.08</v>
      </c>
      <c r="L27" s="93">
        <v>2.95</v>
      </c>
      <c r="M27" s="93">
        <v>2.79</v>
      </c>
      <c r="N27" s="93">
        <v>1.72</v>
      </c>
      <c r="O27" s="1049"/>
      <c r="P27" s="1049"/>
      <c r="Q27" s="1049"/>
      <c r="R27" s="1049"/>
      <c r="S27" s="1049"/>
      <c r="T27" s="1049"/>
      <c r="U27" s="1049"/>
      <c r="V27" s="1049"/>
      <c r="W27" s="1049"/>
      <c r="X27" s="1049"/>
      <c r="Y27" s="1049"/>
      <c r="Z27" s="1049"/>
      <c r="AA27" s="1049"/>
      <c r="AB27" s="1049"/>
      <c r="AC27" s="1049"/>
      <c r="AD27" s="1049"/>
      <c r="AE27" s="1049"/>
      <c r="AF27" s="1049"/>
      <c r="AG27" s="1049"/>
      <c r="AH27" s="1049"/>
      <c r="AI27" s="1049"/>
      <c r="AJ27" s="1049"/>
      <c r="AK27" s="1049"/>
      <c r="AL27" s="1049"/>
      <c r="AM27" s="1049"/>
      <c r="AN27" s="1049"/>
      <c r="AO27" s="1049"/>
      <c r="AP27" s="1049"/>
      <c r="AQ27" s="1049"/>
      <c r="AR27" s="1049"/>
      <c r="AS27" s="1049"/>
    </row>
    <row r="28" spans="1:48" ht="14.85" customHeight="1">
      <c r="A28" s="242" t="s">
        <v>237</v>
      </c>
      <c r="B28" s="334" t="s">
        <v>202</v>
      </c>
      <c r="C28" s="958">
        <v>2.7086878724580696</v>
      </c>
      <c r="D28" s="93">
        <v>2.4931561217377838</v>
      </c>
      <c r="E28" s="93">
        <v>2.7182144905529584</v>
      </c>
      <c r="F28" s="93">
        <v>2.4355436807444399</v>
      </c>
      <c r="G28" s="93">
        <v>1.8724206987112693</v>
      </c>
      <c r="H28" s="93">
        <v>1.5</v>
      </c>
      <c r="I28" s="93">
        <v>2.1</v>
      </c>
      <c r="J28" s="93">
        <v>3.23</v>
      </c>
      <c r="K28" s="93">
        <v>2.96</v>
      </c>
      <c r="L28" s="93">
        <v>2.73</v>
      </c>
      <c r="M28" s="93">
        <v>2.88</v>
      </c>
      <c r="N28" s="93">
        <v>1.99</v>
      </c>
      <c r="O28" s="1049"/>
      <c r="P28" s="1049"/>
      <c r="Q28" s="1049"/>
      <c r="R28" s="1049"/>
      <c r="S28" s="1049"/>
      <c r="T28" s="1049"/>
      <c r="U28" s="1049"/>
      <c r="V28" s="1049"/>
      <c r="W28" s="1049"/>
      <c r="X28" s="1049"/>
      <c r="Y28" s="1049"/>
      <c r="Z28" s="1049"/>
      <c r="AA28" s="1049"/>
      <c r="AB28" s="1049"/>
      <c r="AC28" s="1049"/>
      <c r="AD28" s="1049"/>
      <c r="AE28" s="1049"/>
      <c r="AF28" s="1049"/>
      <c r="AG28" s="1049"/>
      <c r="AH28" s="1049"/>
      <c r="AI28" s="1049"/>
      <c r="AJ28" s="1049"/>
      <c r="AK28" s="1049"/>
      <c r="AL28" s="1049"/>
      <c r="AM28" s="1049"/>
      <c r="AN28" s="1049"/>
      <c r="AO28" s="1049"/>
      <c r="AP28" s="1049"/>
      <c r="AQ28" s="1049"/>
      <c r="AR28" s="1049"/>
      <c r="AS28" s="1049"/>
    </row>
    <row r="29" spans="1:48" ht="14.85" customHeight="1">
      <c r="A29" s="954" t="s">
        <v>238</v>
      </c>
      <c r="B29" s="955" t="s">
        <v>169</v>
      </c>
      <c r="C29" s="956">
        <v>0.3197707390396482</v>
      </c>
      <c r="D29" s="957">
        <v>0.28856269030451981</v>
      </c>
      <c r="E29" s="957">
        <v>0.29401508654111802</v>
      </c>
      <c r="F29" s="957">
        <v>0.39627875261461676</v>
      </c>
      <c r="G29" s="957">
        <v>0.47583710747239055</v>
      </c>
      <c r="H29" s="957">
        <v>0.75976944096366605</v>
      </c>
      <c r="I29" s="957">
        <v>0.49099999999999999</v>
      </c>
      <c r="J29" s="957">
        <v>0.23899999999999999</v>
      </c>
      <c r="K29" s="957">
        <v>0.28399999999999997</v>
      </c>
      <c r="L29" s="957">
        <v>0.29699999999999999</v>
      </c>
      <c r="M29" s="957">
        <v>0.313</v>
      </c>
      <c r="N29" s="957">
        <v>0.51300000000000001</v>
      </c>
      <c r="O29" s="1049"/>
      <c r="P29" s="1049"/>
      <c r="Q29" s="1049"/>
      <c r="R29" s="1049"/>
      <c r="S29" s="1049"/>
      <c r="T29" s="1049"/>
      <c r="U29" s="1049"/>
      <c r="V29" s="1049"/>
      <c r="W29" s="1049"/>
      <c r="X29" s="1049"/>
      <c r="Y29" s="1049"/>
      <c r="Z29" s="1049"/>
      <c r="AA29" s="1049"/>
      <c r="AB29" s="1049"/>
      <c r="AC29" s="1049"/>
      <c r="AD29" s="1049"/>
      <c r="AE29" s="1049"/>
      <c r="AF29" s="1049"/>
      <c r="AG29" s="1049"/>
      <c r="AH29" s="1049"/>
      <c r="AI29" s="1049"/>
      <c r="AJ29" s="1049"/>
      <c r="AK29" s="1049"/>
      <c r="AL29" s="1049"/>
      <c r="AM29" s="1049"/>
      <c r="AN29" s="1049"/>
      <c r="AO29" s="1049"/>
      <c r="AP29" s="1049"/>
      <c r="AQ29" s="1049"/>
      <c r="AR29" s="1049"/>
      <c r="AS29" s="1049"/>
    </row>
    <row r="30" spans="1:48" s="10" customFormat="1" ht="14.85" customHeight="1">
      <c r="B30" s="8"/>
      <c r="C30" s="8"/>
      <c r="D30" s="8"/>
      <c r="E30" s="8"/>
      <c r="F30" s="8"/>
      <c r="G30" s="8"/>
      <c r="H30" s="8"/>
      <c r="I30" s="8"/>
      <c r="J30" s="8"/>
      <c r="K30" s="8"/>
      <c r="L30" s="392"/>
      <c r="M30" s="8"/>
      <c r="N30" s="88"/>
      <c r="O30" s="392"/>
      <c r="P30" s="1049"/>
      <c r="Q30" s="1049"/>
      <c r="R30" s="1049"/>
      <c r="S30" s="1049"/>
      <c r="T30" s="1049"/>
      <c r="U30" s="1049"/>
      <c r="V30" s="1049"/>
      <c r="W30" s="1049"/>
      <c r="X30" s="1049"/>
      <c r="Y30" s="1049"/>
      <c r="Z30" s="1049"/>
      <c r="AA30" s="1049"/>
      <c r="AB30" s="392"/>
      <c r="AC30" s="392"/>
      <c r="AD30" s="392"/>
      <c r="AE30" s="392"/>
      <c r="AF30" s="392"/>
      <c r="AG30" s="392"/>
      <c r="AH30" s="392"/>
      <c r="AI30" s="392"/>
      <c r="AJ30" s="392"/>
      <c r="AK30" s="392"/>
      <c r="AL30" s="1049"/>
      <c r="AM30" s="1049"/>
      <c r="AN30" s="1049"/>
      <c r="AO30" s="1049"/>
      <c r="AP30" s="1049"/>
      <c r="AQ30" s="1049"/>
      <c r="AR30" s="1049"/>
      <c r="AS30" s="1049"/>
    </row>
    <row r="31" spans="1:48" ht="14.85" customHeight="1">
      <c r="A31" s="953"/>
      <c r="B31" s="392"/>
      <c r="C31" s="392"/>
      <c r="E31" s="392"/>
      <c r="F31" s="392"/>
      <c r="G31" s="392"/>
      <c r="H31" s="392"/>
      <c r="I31" s="392"/>
      <c r="J31" s="392"/>
      <c r="K31" s="392"/>
    </row>
    <row r="32" spans="1:48" ht="14.85" customHeight="1">
      <c r="A32" s="250"/>
      <c r="B32" s="392"/>
      <c r="C32" s="392"/>
      <c r="D32" s="392"/>
      <c r="E32" s="392"/>
      <c r="F32" s="392"/>
      <c r="G32" s="392"/>
      <c r="H32" s="392"/>
      <c r="I32" s="392"/>
      <c r="J32" s="392"/>
      <c r="K32" s="392"/>
      <c r="L32" s="392"/>
    </row>
    <row r="33" spans="1:41" ht="14.85" customHeight="1">
      <c r="A33" s="263" t="s">
        <v>130</v>
      </c>
      <c r="B33" s="392"/>
      <c r="C33" s="392"/>
      <c r="D33" s="392"/>
      <c r="E33" s="392"/>
      <c r="F33" s="392"/>
      <c r="G33" s="392"/>
      <c r="H33" s="392"/>
      <c r="I33" s="392"/>
      <c r="J33" s="392"/>
      <c r="K33" s="392"/>
      <c r="L33" s="392"/>
      <c r="M33" s="392"/>
      <c r="N33" s="392"/>
    </row>
    <row r="34" spans="1:41" s="25" customFormat="1" ht="30" customHeight="1">
      <c r="A34" s="332"/>
      <c r="B34" s="320"/>
      <c r="C34" s="320" t="s">
        <v>755</v>
      </c>
      <c r="D34" s="320" t="s">
        <v>60</v>
      </c>
      <c r="E34" s="320" t="s">
        <v>224</v>
      </c>
      <c r="F34" s="320" t="s">
        <v>225</v>
      </c>
      <c r="G34" s="320" t="s">
        <v>226</v>
      </c>
      <c r="H34" s="320" t="s">
        <v>227</v>
      </c>
      <c r="I34" s="320" t="s">
        <v>228</v>
      </c>
      <c r="J34" s="320" t="s">
        <v>229</v>
      </c>
      <c r="K34" s="320" t="s">
        <v>230</v>
      </c>
      <c r="L34" s="320" t="s">
        <v>231</v>
      </c>
      <c r="M34" s="320" t="s">
        <v>232</v>
      </c>
      <c r="N34" s="320" t="s">
        <v>233</v>
      </c>
      <c r="AC34" s="11"/>
      <c r="AD34" s="11"/>
      <c r="AE34" s="11"/>
      <c r="AF34" s="11"/>
      <c r="AG34" s="11"/>
      <c r="AH34" s="11"/>
      <c r="AI34" s="11"/>
      <c r="AJ34" s="11"/>
      <c r="AK34" s="11"/>
      <c r="AL34" s="11"/>
      <c r="AM34" s="11"/>
      <c r="AN34" s="11"/>
      <c r="AO34" s="11"/>
    </row>
    <row r="35" spans="1:41" ht="14.85" customHeight="1">
      <c r="A35" s="243" t="s">
        <v>131</v>
      </c>
      <c r="B35" s="333"/>
      <c r="C35" s="46"/>
      <c r="D35" s="47"/>
      <c r="E35" s="47"/>
      <c r="F35" s="47"/>
      <c r="G35" s="47"/>
      <c r="H35" s="47"/>
      <c r="I35" s="47"/>
      <c r="J35" s="47"/>
      <c r="K35" s="47"/>
      <c r="L35" s="47"/>
      <c r="M35" s="47"/>
      <c r="N35" s="47"/>
      <c r="O35" s="25"/>
      <c r="P35" s="25"/>
    </row>
    <row r="36" spans="1:41" ht="14.85" customHeight="1">
      <c r="A36" s="242" t="s">
        <v>132</v>
      </c>
      <c r="B36" s="334" t="s">
        <v>133</v>
      </c>
      <c r="C36" s="371" t="s">
        <v>713</v>
      </c>
      <c r="D36" s="41" t="s">
        <v>134</v>
      </c>
      <c r="E36" s="41" t="s">
        <v>135</v>
      </c>
      <c r="F36" s="41" t="s">
        <v>239</v>
      </c>
      <c r="G36" s="41" t="s">
        <v>240</v>
      </c>
      <c r="H36" s="41" t="s">
        <v>241</v>
      </c>
      <c r="I36" s="41" t="s">
        <v>242</v>
      </c>
      <c r="J36" s="41" t="s">
        <v>243</v>
      </c>
      <c r="K36" s="41" t="s">
        <v>244</v>
      </c>
      <c r="L36" s="41" t="s">
        <v>245</v>
      </c>
      <c r="M36" s="41" t="s">
        <v>246</v>
      </c>
      <c r="N36" s="41" t="s">
        <v>247</v>
      </c>
      <c r="O36" s="25"/>
      <c r="P36" s="25"/>
      <c r="Q36" s="160"/>
      <c r="R36" s="160"/>
      <c r="S36" s="160"/>
      <c r="T36" s="160"/>
      <c r="AE36" s="160"/>
      <c r="AF36" s="160"/>
      <c r="AG36" s="160"/>
      <c r="AH36" s="160"/>
      <c r="AI36" s="160"/>
      <c r="AJ36" s="160"/>
      <c r="AK36" s="160"/>
      <c r="AL36" s="160"/>
    </row>
    <row r="37" spans="1:41" ht="14.85" customHeight="1">
      <c r="A37" s="244" t="s">
        <v>137</v>
      </c>
      <c r="B37" s="334" t="s">
        <v>133</v>
      </c>
      <c r="C37" s="371" t="s">
        <v>138</v>
      </c>
      <c r="D37" s="41" t="s">
        <v>138</v>
      </c>
      <c r="E37" s="41" t="s">
        <v>138</v>
      </c>
      <c r="F37" s="41" t="s">
        <v>248</v>
      </c>
      <c r="G37" s="41" t="s">
        <v>249</v>
      </c>
      <c r="H37" s="41" t="s">
        <v>250</v>
      </c>
      <c r="I37" s="41" t="s">
        <v>250</v>
      </c>
      <c r="J37" s="41" t="s">
        <v>140</v>
      </c>
      <c r="K37" s="41" t="s">
        <v>140</v>
      </c>
      <c r="L37" s="41" t="s">
        <v>140</v>
      </c>
      <c r="M37" s="41" t="s">
        <v>140</v>
      </c>
      <c r="N37" s="41" t="s">
        <v>140</v>
      </c>
      <c r="O37" s="25"/>
      <c r="P37" s="25"/>
      <c r="S37" s="160"/>
      <c r="T37" s="160"/>
      <c r="U37" s="160"/>
      <c r="V37" s="160"/>
      <c r="W37" s="160"/>
      <c r="X37" s="160"/>
      <c r="Z37" s="160"/>
      <c r="AE37" s="160"/>
      <c r="AF37" s="160"/>
      <c r="AG37" s="160"/>
      <c r="AH37" s="160"/>
      <c r="AI37" s="160"/>
      <c r="AJ37" s="160"/>
      <c r="AK37" s="160"/>
      <c r="AL37" s="160"/>
      <c r="AN37" s="160"/>
    </row>
    <row r="38" spans="1:41" ht="14.85" customHeight="1">
      <c r="A38" s="245" t="s">
        <v>139</v>
      </c>
      <c r="B38" s="334" t="s">
        <v>133</v>
      </c>
      <c r="C38" s="371" t="s">
        <v>140</v>
      </c>
      <c r="D38" s="41" t="s">
        <v>140</v>
      </c>
      <c r="E38" s="41" t="s">
        <v>141</v>
      </c>
      <c r="F38" s="41" t="s">
        <v>141</v>
      </c>
      <c r="G38" s="41" t="s">
        <v>251</v>
      </c>
      <c r="H38" s="41" t="s">
        <v>251</v>
      </c>
      <c r="I38" s="41" t="s">
        <v>251</v>
      </c>
      <c r="J38" s="41" t="s">
        <v>251</v>
      </c>
      <c r="K38" s="41" t="s">
        <v>251</v>
      </c>
      <c r="L38" s="41" t="s">
        <v>251</v>
      </c>
      <c r="M38" s="41" t="s">
        <v>251</v>
      </c>
      <c r="N38" s="41" t="s">
        <v>252</v>
      </c>
      <c r="O38" s="25"/>
      <c r="P38" s="25"/>
      <c r="S38" s="160"/>
      <c r="T38" s="160"/>
      <c r="U38" s="160"/>
      <c r="V38" s="160"/>
      <c r="W38" s="160"/>
      <c r="X38" s="160"/>
      <c r="Z38" s="160"/>
      <c r="AE38" s="160"/>
      <c r="AF38" s="160"/>
      <c r="AG38" s="160"/>
      <c r="AH38" s="160"/>
      <c r="AI38" s="160"/>
      <c r="AJ38" s="160"/>
      <c r="AK38" s="160"/>
      <c r="AL38" s="160"/>
      <c r="AN38" s="160"/>
    </row>
    <row r="39" spans="1:41" ht="14.85" customHeight="1">
      <c r="A39" s="245" t="s">
        <v>143</v>
      </c>
      <c r="B39" s="334" t="s">
        <v>133</v>
      </c>
      <c r="C39" s="371" t="s">
        <v>717</v>
      </c>
      <c r="D39" s="41" t="s">
        <v>144</v>
      </c>
      <c r="E39" s="41" t="s">
        <v>144</v>
      </c>
      <c r="F39" s="41" t="s">
        <v>155</v>
      </c>
      <c r="G39" s="41" t="s">
        <v>253</v>
      </c>
      <c r="H39" s="41" t="s">
        <v>254</v>
      </c>
      <c r="I39" s="41" t="s">
        <v>254</v>
      </c>
      <c r="J39" s="41" t="s">
        <v>255</v>
      </c>
      <c r="K39" s="41" t="s">
        <v>142</v>
      </c>
      <c r="L39" s="41" t="s">
        <v>142</v>
      </c>
      <c r="M39" s="41" t="s">
        <v>142</v>
      </c>
      <c r="N39" s="41" t="s">
        <v>255</v>
      </c>
      <c r="O39" s="25"/>
      <c r="P39" s="25"/>
      <c r="AE39" s="160"/>
      <c r="AF39" s="160"/>
      <c r="AG39" s="160"/>
      <c r="AH39" s="160"/>
      <c r="AI39" s="160"/>
      <c r="AJ39" s="160"/>
      <c r="AK39" s="160"/>
      <c r="AL39" s="160"/>
    </row>
    <row r="40" spans="1:41" ht="14.85" customHeight="1">
      <c r="A40" s="245" t="s">
        <v>146</v>
      </c>
      <c r="B40" s="334"/>
      <c r="C40" s="371" t="s">
        <v>147</v>
      </c>
      <c r="D40" s="41" t="s">
        <v>147</v>
      </c>
      <c r="E40" s="41" t="s">
        <v>147</v>
      </c>
      <c r="F40" s="41" t="s">
        <v>147</v>
      </c>
      <c r="G40" s="41" t="s">
        <v>256</v>
      </c>
      <c r="H40" s="41" t="s">
        <v>256</v>
      </c>
      <c r="I40" s="41" t="s">
        <v>256</v>
      </c>
      <c r="J40" s="41" t="s">
        <v>256</v>
      </c>
      <c r="K40" s="41" t="s">
        <v>256</v>
      </c>
      <c r="L40" s="41" t="s">
        <v>256</v>
      </c>
      <c r="M40" s="41" t="s">
        <v>256</v>
      </c>
      <c r="N40" s="41" t="s">
        <v>256</v>
      </c>
      <c r="O40" s="25"/>
      <c r="P40" s="25"/>
      <c r="AE40" s="160"/>
      <c r="AF40" s="160"/>
      <c r="AG40" s="160"/>
      <c r="AH40" s="160"/>
      <c r="AI40" s="160"/>
      <c r="AJ40" s="160"/>
      <c r="AK40" s="160"/>
      <c r="AL40" s="160"/>
    </row>
    <row r="41" spans="1:41" ht="14.85" customHeight="1">
      <c r="A41" s="602" t="s">
        <v>257</v>
      </c>
      <c r="B41" s="600" t="s">
        <v>133</v>
      </c>
      <c r="C41" s="371" t="s">
        <v>144</v>
      </c>
      <c r="D41" s="184" t="s">
        <v>147</v>
      </c>
      <c r="E41" s="184" t="s">
        <v>149</v>
      </c>
      <c r="F41" s="184" t="s">
        <v>140</v>
      </c>
      <c r="G41" s="184" t="s">
        <v>141</v>
      </c>
      <c r="H41" s="184" t="s">
        <v>144</v>
      </c>
      <c r="I41" s="184" t="s">
        <v>147</v>
      </c>
      <c r="J41" s="184" t="s">
        <v>142</v>
      </c>
      <c r="K41" s="184" t="s">
        <v>136</v>
      </c>
      <c r="L41" s="184" t="s">
        <v>255</v>
      </c>
      <c r="M41" s="184" t="s">
        <v>142</v>
      </c>
      <c r="N41" s="184" t="s">
        <v>256</v>
      </c>
      <c r="O41" s="25"/>
      <c r="P41" s="25"/>
      <c r="AE41" s="160"/>
      <c r="AF41" s="160"/>
      <c r="AG41" s="160"/>
      <c r="AH41" s="160"/>
      <c r="AI41" s="160"/>
      <c r="AJ41" s="160"/>
      <c r="AK41" s="160"/>
      <c r="AL41" s="160"/>
    </row>
    <row r="42" spans="1:41" ht="14.85" customHeight="1">
      <c r="A42" s="603" t="s">
        <v>258</v>
      </c>
      <c r="B42" s="596" t="s">
        <v>133</v>
      </c>
      <c r="C42" s="494" t="s">
        <v>153</v>
      </c>
      <c r="D42" s="604" t="s">
        <v>153</v>
      </c>
      <c r="E42" s="604" t="s">
        <v>154</v>
      </c>
      <c r="F42" s="604" t="s">
        <v>259</v>
      </c>
      <c r="G42" s="604" t="s">
        <v>246</v>
      </c>
      <c r="H42" s="604" t="s">
        <v>247</v>
      </c>
      <c r="I42" s="604" t="s">
        <v>247</v>
      </c>
      <c r="J42" s="604" t="s">
        <v>260</v>
      </c>
      <c r="K42" s="604" t="s">
        <v>140</v>
      </c>
      <c r="L42" s="604" t="s">
        <v>252</v>
      </c>
      <c r="M42" s="604" t="s">
        <v>252</v>
      </c>
      <c r="N42" s="604" t="s">
        <v>251</v>
      </c>
      <c r="O42" s="25"/>
      <c r="P42" s="25"/>
      <c r="AE42" s="160"/>
      <c r="AF42" s="160"/>
      <c r="AG42" s="160"/>
      <c r="AH42" s="160"/>
      <c r="AI42" s="160"/>
      <c r="AJ42" s="160"/>
      <c r="AK42" s="160"/>
      <c r="AL42" s="160"/>
    </row>
    <row r="43" spans="1:41" ht="14.85" customHeight="1">
      <c r="A43" s="246" t="s">
        <v>156</v>
      </c>
      <c r="B43" s="334"/>
      <c r="C43" s="369"/>
      <c r="D43" s="93"/>
      <c r="E43" s="93"/>
      <c r="F43" s="93"/>
      <c r="G43" s="93"/>
      <c r="H43" s="93"/>
      <c r="I43" s="93"/>
      <c r="J43" s="93"/>
      <c r="K43" s="93"/>
      <c r="L43" s="93"/>
      <c r="M43" s="93"/>
      <c r="N43" s="93"/>
      <c r="O43" s="25"/>
      <c r="P43" s="25"/>
      <c r="AE43" s="160"/>
      <c r="AF43" s="160"/>
      <c r="AG43" s="160"/>
      <c r="AH43" s="160"/>
      <c r="AI43" s="160"/>
      <c r="AJ43" s="160"/>
      <c r="AK43" s="160"/>
      <c r="AL43" s="160"/>
    </row>
    <row r="44" spans="1:41" ht="14.85" customHeight="1">
      <c r="A44" s="242" t="s">
        <v>157</v>
      </c>
      <c r="B44" s="334" t="s">
        <v>133</v>
      </c>
      <c r="C44" s="371" t="s">
        <v>254</v>
      </c>
      <c r="D44" s="41" t="s">
        <v>136</v>
      </c>
      <c r="E44" s="41" t="s">
        <v>136</v>
      </c>
      <c r="F44" s="41" t="s">
        <v>136</v>
      </c>
      <c r="G44" s="41" t="s">
        <v>136</v>
      </c>
      <c r="H44" s="41" t="s">
        <v>136</v>
      </c>
      <c r="I44" s="41" t="s">
        <v>136</v>
      </c>
      <c r="J44" s="41" t="s">
        <v>136</v>
      </c>
      <c r="K44" s="41" t="s">
        <v>136</v>
      </c>
      <c r="L44" s="41" t="s">
        <v>136</v>
      </c>
      <c r="M44" s="41" t="s">
        <v>136</v>
      </c>
      <c r="N44" s="41" t="s">
        <v>136</v>
      </c>
      <c r="O44" s="25"/>
      <c r="P44" s="25"/>
      <c r="AE44" s="160"/>
      <c r="AF44" s="160"/>
      <c r="AG44" s="160"/>
      <c r="AH44" s="160"/>
      <c r="AI44" s="160"/>
      <c r="AJ44" s="160"/>
      <c r="AK44" s="160"/>
      <c r="AL44" s="160"/>
    </row>
    <row r="45" spans="1:41" ht="14.85" customHeight="1">
      <c r="A45" s="244" t="s">
        <v>139</v>
      </c>
      <c r="B45" s="334" t="s">
        <v>133</v>
      </c>
      <c r="C45" s="371" t="s">
        <v>254</v>
      </c>
      <c r="D45" s="41" t="s">
        <v>136</v>
      </c>
      <c r="E45" s="41" t="s">
        <v>136</v>
      </c>
      <c r="F45" s="41" t="s">
        <v>255</v>
      </c>
      <c r="G45" s="41" t="s">
        <v>255</v>
      </c>
      <c r="H45" s="41" t="s">
        <v>255</v>
      </c>
      <c r="I45" s="41" t="s">
        <v>255</v>
      </c>
      <c r="J45" s="41" t="s">
        <v>255</v>
      </c>
      <c r="K45" s="41" t="s">
        <v>255</v>
      </c>
      <c r="L45" s="41" t="s">
        <v>255</v>
      </c>
      <c r="M45" s="41" t="s">
        <v>255</v>
      </c>
      <c r="N45" s="41" t="s">
        <v>255</v>
      </c>
      <c r="O45" s="25"/>
      <c r="P45" s="25"/>
      <c r="AE45" s="160"/>
      <c r="AF45" s="160"/>
      <c r="AG45" s="160"/>
      <c r="AH45" s="160"/>
      <c r="AI45" s="160"/>
      <c r="AJ45" s="160"/>
      <c r="AK45" s="160"/>
      <c r="AL45" s="160"/>
    </row>
    <row r="46" spans="1:41" ht="14.85" customHeight="1">
      <c r="A46" s="244" t="s">
        <v>143</v>
      </c>
      <c r="B46" s="334" t="s">
        <v>133</v>
      </c>
      <c r="C46" s="371" t="s">
        <v>112</v>
      </c>
      <c r="D46" s="41" t="s">
        <v>158</v>
      </c>
      <c r="E46" s="41" t="s">
        <v>158</v>
      </c>
      <c r="F46" s="41" t="s">
        <v>255</v>
      </c>
      <c r="G46" s="41" t="s">
        <v>255</v>
      </c>
      <c r="H46" s="41" t="s">
        <v>255</v>
      </c>
      <c r="I46" s="41" t="s">
        <v>255</v>
      </c>
      <c r="J46" s="41" t="s">
        <v>255</v>
      </c>
      <c r="K46" s="41" t="s">
        <v>255</v>
      </c>
      <c r="L46" s="41" t="s">
        <v>255</v>
      </c>
      <c r="M46" s="41" t="s">
        <v>255</v>
      </c>
      <c r="N46" s="41" t="s">
        <v>255</v>
      </c>
      <c r="O46" s="25"/>
      <c r="P46" s="25"/>
      <c r="AE46" s="160"/>
      <c r="AF46" s="160"/>
      <c r="AG46" s="160"/>
      <c r="AH46" s="160"/>
      <c r="AI46" s="160"/>
      <c r="AJ46" s="160"/>
      <c r="AK46" s="160"/>
      <c r="AL46" s="160"/>
    </row>
    <row r="47" spans="1:41" ht="30" customHeight="1">
      <c r="A47" s="332"/>
      <c r="B47" s="335"/>
      <c r="C47" s="320" t="s">
        <v>756</v>
      </c>
      <c r="D47" s="320" t="s">
        <v>204</v>
      </c>
      <c r="E47" s="320" t="s">
        <v>205</v>
      </c>
      <c r="F47" s="320" t="s">
        <v>206</v>
      </c>
      <c r="G47" s="320" t="s">
        <v>207</v>
      </c>
      <c r="H47" s="320" t="s">
        <v>208</v>
      </c>
      <c r="I47" s="320" t="s">
        <v>261</v>
      </c>
      <c r="J47" s="320" t="s">
        <v>262</v>
      </c>
      <c r="K47" s="320" t="s">
        <v>211</v>
      </c>
      <c r="L47" s="320" t="s">
        <v>263</v>
      </c>
      <c r="M47" s="320" t="s">
        <v>213</v>
      </c>
      <c r="N47" s="320" t="s">
        <v>214</v>
      </c>
      <c r="O47" s="25"/>
      <c r="P47" s="25"/>
      <c r="AE47" s="160"/>
      <c r="AF47" s="160"/>
      <c r="AG47" s="160"/>
      <c r="AH47" s="160"/>
      <c r="AI47" s="160"/>
      <c r="AJ47" s="160"/>
      <c r="AK47" s="160"/>
      <c r="AL47" s="160"/>
    </row>
    <row r="48" spans="1:41" ht="13.8">
      <c r="A48" s="68" t="s">
        <v>131</v>
      </c>
      <c r="B48" s="58"/>
      <c r="C48" s="369"/>
      <c r="D48" s="370"/>
      <c r="E48" s="370"/>
      <c r="F48" s="370"/>
      <c r="G48" s="370"/>
      <c r="H48" s="370"/>
      <c r="I48" s="370"/>
      <c r="J48" s="370"/>
      <c r="K48" s="370"/>
      <c r="L48" s="370"/>
      <c r="M48" s="370"/>
      <c r="N48" s="370"/>
      <c r="O48" s="25"/>
      <c r="P48" s="25"/>
      <c r="AE48" s="160"/>
      <c r="AF48" s="160"/>
      <c r="AG48" s="160"/>
      <c r="AH48" s="160"/>
      <c r="AI48" s="160"/>
      <c r="AJ48" s="160"/>
      <c r="AK48" s="160"/>
      <c r="AL48" s="160"/>
    </row>
    <row r="49" spans="1:40" ht="14.85" customHeight="1">
      <c r="A49" s="242" t="s">
        <v>160</v>
      </c>
      <c r="B49" s="334" t="s">
        <v>161</v>
      </c>
      <c r="C49" s="372" t="s">
        <v>163</v>
      </c>
      <c r="D49" s="367" t="s">
        <v>162</v>
      </c>
      <c r="E49" s="367" t="s">
        <v>265</v>
      </c>
      <c r="F49" s="367" t="s">
        <v>266</v>
      </c>
      <c r="G49" s="367" t="s">
        <v>267</v>
      </c>
      <c r="H49" s="367" t="s">
        <v>163</v>
      </c>
      <c r="I49" s="93" t="s">
        <v>268</v>
      </c>
      <c r="J49" s="93" t="s">
        <v>197</v>
      </c>
      <c r="K49" s="93" t="s">
        <v>267</v>
      </c>
      <c r="L49" s="93" t="s">
        <v>269</v>
      </c>
      <c r="M49" s="93" t="s">
        <v>165</v>
      </c>
      <c r="N49" s="93" t="s">
        <v>270</v>
      </c>
      <c r="O49" s="25"/>
      <c r="P49" s="25"/>
      <c r="AE49" s="160"/>
      <c r="AF49" s="160"/>
      <c r="AG49" s="160"/>
      <c r="AH49" s="160"/>
      <c r="AI49" s="160"/>
      <c r="AJ49" s="160"/>
      <c r="AK49" s="160"/>
      <c r="AL49" s="160"/>
    </row>
    <row r="50" spans="1:40" ht="14.85" customHeight="1">
      <c r="A50" s="244" t="s">
        <v>164</v>
      </c>
      <c r="B50" s="334" t="s">
        <v>161</v>
      </c>
      <c r="C50" s="372" t="s">
        <v>757</v>
      </c>
      <c r="D50" s="93" t="s">
        <v>165</v>
      </c>
      <c r="E50" s="93" t="s">
        <v>271</v>
      </c>
      <c r="F50" s="93" t="s">
        <v>272</v>
      </c>
      <c r="G50" s="93" t="s">
        <v>272</v>
      </c>
      <c r="H50" s="93" t="s">
        <v>166</v>
      </c>
      <c r="I50" s="93" t="s">
        <v>273</v>
      </c>
      <c r="J50" s="93" t="s">
        <v>274</v>
      </c>
      <c r="K50" s="93" t="s">
        <v>197</v>
      </c>
      <c r="L50" s="93" t="s">
        <v>163</v>
      </c>
      <c r="M50" s="93" t="s">
        <v>275</v>
      </c>
      <c r="N50" s="93" t="s">
        <v>276</v>
      </c>
      <c r="O50" s="25"/>
      <c r="P50" s="25"/>
      <c r="AE50" s="160"/>
      <c r="AF50" s="160"/>
      <c r="AG50" s="160"/>
      <c r="AH50" s="160"/>
      <c r="AI50" s="160"/>
      <c r="AJ50" s="160"/>
      <c r="AK50" s="160"/>
      <c r="AL50" s="160"/>
    </row>
    <row r="51" spans="1:40" ht="14.85" customHeight="1">
      <c r="A51" s="244" t="s">
        <v>168</v>
      </c>
      <c r="B51" s="334" t="s">
        <v>169</v>
      </c>
      <c r="C51" s="373" t="s">
        <v>758</v>
      </c>
      <c r="D51" s="736" t="s">
        <v>170</v>
      </c>
      <c r="E51" s="736">
        <v>0.76600000000000001</v>
      </c>
      <c r="F51" s="736">
        <v>0.81100000000000005</v>
      </c>
      <c r="G51" s="736">
        <v>0.88400000000000001</v>
      </c>
      <c r="H51" s="736">
        <v>0.95599999999999996</v>
      </c>
      <c r="I51" s="736">
        <v>0.75700000000000001</v>
      </c>
      <c r="J51" s="736">
        <v>0.83299999999999996</v>
      </c>
      <c r="K51" s="736">
        <v>0.90900000000000003</v>
      </c>
      <c r="L51" s="736">
        <v>0.93799999999999994</v>
      </c>
      <c r="M51" s="736">
        <v>0.84399999999999997</v>
      </c>
      <c r="N51" s="736">
        <v>0.51600000000000001</v>
      </c>
      <c r="O51" s="25"/>
      <c r="P51" s="25"/>
      <c r="Q51" s="157"/>
      <c r="R51" s="157"/>
      <c r="S51" s="157"/>
      <c r="T51" s="157"/>
      <c r="U51" s="157"/>
      <c r="V51" s="157"/>
      <c r="W51" s="157"/>
      <c r="X51" s="157"/>
      <c r="Z51" s="157"/>
      <c r="AE51" s="160"/>
      <c r="AF51" s="160"/>
      <c r="AG51" s="160"/>
      <c r="AH51" s="160"/>
      <c r="AI51" s="160"/>
      <c r="AJ51" s="160"/>
      <c r="AK51" s="160"/>
      <c r="AL51" s="160"/>
      <c r="AN51" s="157"/>
    </row>
    <row r="52" spans="1:40" ht="14.85" customHeight="1">
      <c r="A52" s="242" t="s">
        <v>171</v>
      </c>
      <c r="B52" s="334" t="s">
        <v>161</v>
      </c>
      <c r="C52" s="372" t="s">
        <v>759</v>
      </c>
      <c r="D52" s="93" t="s">
        <v>172</v>
      </c>
      <c r="E52" s="93" t="s">
        <v>277</v>
      </c>
      <c r="F52" s="93" t="s">
        <v>278</v>
      </c>
      <c r="G52" s="93" t="s">
        <v>278</v>
      </c>
      <c r="H52" s="93" t="s">
        <v>173</v>
      </c>
      <c r="I52" s="93" t="s">
        <v>279</v>
      </c>
      <c r="J52" s="93" t="s">
        <v>280</v>
      </c>
      <c r="K52" s="93" t="s">
        <v>281</v>
      </c>
      <c r="L52" s="93" t="s">
        <v>282</v>
      </c>
      <c r="M52" s="93" t="s">
        <v>283</v>
      </c>
      <c r="N52" s="93" t="s">
        <v>284</v>
      </c>
      <c r="O52" s="25"/>
      <c r="P52" s="25"/>
      <c r="AE52" s="160"/>
      <c r="AF52" s="160"/>
      <c r="AG52" s="160"/>
      <c r="AH52" s="160"/>
      <c r="AI52" s="160"/>
      <c r="AJ52" s="160"/>
      <c r="AK52" s="160"/>
      <c r="AL52" s="160"/>
    </row>
    <row r="53" spans="1:40" ht="14.85" customHeight="1">
      <c r="A53" s="242" t="s">
        <v>175</v>
      </c>
      <c r="B53" s="334" t="s">
        <v>161</v>
      </c>
      <c r="C53" s="372" t="s">
        <v>760</v>
      </c>
      <c r="D53" s="93" t="s">
        <v>176</v>
      </c>
      <c r="E53" s="93" t="s">
        <v>285</v>
      </c>
      <c r="F53" s="93" t="s">
        <v>286</v>
      </c>
      <c r="G53" s="93" t="s">
        <v>286</v>
      </c>
      <c r="H53" s="93" t="s">
        <v>177</v>
      </c>
      <c r="I53" s="93" t="s">
        <v>287</v>
      </c>
      <c r="J53" s="93" t="s">
        <v>288</v>
      </c>
      <c r="K53" s="93" t="s">
        <v>289</v>
      </c>
      <c r="L53" s="93" t="s">
        <v>290</v>
      </c>
      <c r="M53" s="93" t="s">
        <v>290</v>
      </c>
      <c r="N53" s="93" t="s">
        <v>291</v>
      </c>
      <c r="O53" s="25"/>
      <c r="P53" s="25"/>
      <c r="AE53" s="160"/>
      <c r="AF53" s="160"/>
      <c r="AG53" s="160"/>
      <c r="AH53" s="160"/>
      <c r="AI53" s="160"/>
      <c r="AJ53" s="160"/>
      <c r="AK53" s="160"/>
      <c r="AL53" s="160"/>
    </row>
    <row r="54" spans="1:40" ht="14.85" customHeight="1">
      <c r="A54" s="599" t="s">
        <v>179</v>
      </c>
      <c r="B54" s="600" t="s">
        <v>180</v>
      </c>
      <c r="C54" s="372" t="s">
        <v>272</v>
      </c>
      <c r="D54" s="598" t="s">
        <v>181</v>
      </c>
      <c r="E54" s="598" t="s">
        <v>292</v>
      </c>
      <c r="F54" s="598" t="s">
        <v>197</v>
      </c>
      <c r="G54" s="598" t="s">
        <v>293</v>
      </c>
      <c r="H54" s="598" t="s">
        <v>182</v>
      </c>
      <c r="I54" s="598" t="s">
        <v>274</v>
      </c>
      <c r="J54" s="598" t="s">
        <v>188</v>
      </c>
      <c r="K54" s="598" t="s">
        <v>274</v>
      </c>
      <c r="L54" s="598" t="s">
        <v>294</v>
      </c>
      <c r="M54" s="598" t="s">
        <v>295</v>
      </c>
      <c r="N54" s="598" t="s">
        <v>296</v>
      </c>
      <c r="O54" s="25"/>
      <c r="P54" s="25"/>
      <c r="AE54" s="160"/>
      <c r="AF54" s="160"/>
      <c r="AG54" s="160"/>
      <c r="AH54" s="160"/>
      <c r="AI54" s="160"/>
      <c r="AJ54" s="160"/>
      <c r="AK54" s="160"/>
      <c r="AL54" s="160"/>
    </row>
    <row r="55" spans="1:40" ht="14.85" customHeight="1">
      <c r="A55" s="595" t="s">
        <v>184</v>
      </c>
      <c r="B55" s="596" t="s">
        <v>185</v>
      </c>
      <c r="C55" s="494">
        <v>36</v>
      </c>
      <c r="D55" s="601">
        <v>14</v>
      </c>
      <c r="E55" s="601">
        <v>46</v>
      </c>
      <c r="F55" s="601">
        <v>42</v>
      </c>
      <c r="G55" s="601">
        <v>14</v>
      </c>
      <c r="H55" s="601">
        <v>19</v>
      </c>
      <c r="I55" s="601">
        <v>34</v>
      </c>
      <c r="J55" s="601">
        <v>19</v>
      </c>
      <c r="K55" s="601">
        <v>20</v>
      </c>
      <c r="L55" s="601">
        <v>105</v>
      </c>
      <c r="M55" s="601">
        <v>29</v>
      </c>
      <c r="N55" s="601">
        <v>31</v>
      </c>
      <c r="O55" s="25"/>
      <c r="P55" s="25"/>
      <c r="AE55" s="160"/>
      <c r="AF55" s="160"/>
      <c r="AG55" s="160"/>
      <c r="AH55" s="160"/>
      <c r="AI55" s="160"/>
      <c r="AJ55" s="160"/>
      <c r="AK55" s="160"/>
      <c r="AL55" s="160"/>
    </row>
    <row r="56" spans="1:40" ht="14.85" customHeight="1">
      <c r="A56" s="246" t="s">
        <v>156</v>
      </c>
      <c r="B56" s="334"/>
      <c r="C56" s="369"/>
      <c r="D56" s="93"/>
      <c r="E56" s="93"/>
      <c r="F56" s="93"/>
      <c r="G56" s="93"/>
      <c r="H56" s="93"/>
      <c r="I56" s="93"/>
      <c r="J56" s="93"/>
      <c r="K56" s="93"/>
      <c r="L56" s="93"/>
      <c r="M56" s="93"/>
      <c r="N56" s="598"/>
      <c r="O56" s="25"/>
      <c r="P56" s="25"/>
      <c r="AE56" s="160"/>
      <c r="AF56" s="160"/>
      <c r="AG56" s="160"/>
      <c r="AH56" s="160"/>
      <c r="AI56" s="160"/>
      <c r="AJ56" s="160"/>
      <c r="AK56" s="160"/>
      <c r="AL56" s="160"/>
    </row>
    <row r="57" spans="1:40" ht="14.85" customHeight="1">
      <c r="A57" s="595" t="s">
        <v>186</v>
      </c>
      <c r="B57" s="596" t="s">
        <v>161</v>
      </c>
      <c r="C57" s="495" t="s">
        <v>197</v>
      </c>
      <c r="D57" s="597" t="s">
        <v>187</v>
      </c>
      <c r="E57" s="597" t="s">
        <v>292</v>
      </c>
      <c r="F57" s="597" t="s">
        <v>297</v>
      </c>
      <c r="G57" s="597" t="s">
        <v>297</v>
      </c>
      <c r="H57" s="597" t="s">
        <v>188</v>
      </c>
      <c r="I57" s="597" t="s">
        <v>298</v>
      </c>
      <c r="J57" s="597" t="s">
        <v>299</v>
      </c>
      <c r="K57" s="597" t="s">
        <v>178</v>
      </c>
      <c r="L57" s="597" t="s">
        <v>276</v>
      </c>
      <c r="M57" s="597" t="s">
        <v>188</v>
      </c>
      <c r="N57" s="597" t="s">
        <v>300</v>
      </c>
      <c r="O57" s="25"/>
      <c r="P57" s="25"/>
      <c r="AE57" s="160"/>
      <c r="AF57" s="160"/>
      <c r="AG57" s="160"/>
      <c r="AH57" s="160"/>
      <c r="AI57" s="160"/>
      <c r="AJ57" s="160"/>
      <c r="AK57" s="160"/>
      <c r="AL57" s="160"/>
    </row>
    <row r="58" spans="1:40" ht="14.85" customHeight="1">
      <c r="A58" s="68" t="s">
        <v>191</v>
      </c>
      <c r="B58" s="87"/>
      <c r="C58" s="369"/>
      <c r="D58" s="93"/>
      <c r="E58" s="93"/>
      <c r="F58" s="93"/>
      <c r="G58" s="93"/>
      <c r="H58" s="93"/>
      <c r="I58" s="93"/>
      <c r="J58" s="93"/>
      <c r="K58" s="93"/>
      <c r="L58" s="93"/>
      <c r="M58" s="93"/>
      <c r="N58" s="93"/>
      <c r="O58" s="25"/>
      <c r="P58" s="25"/>
      <c r="AE58" s="160"/>
      <c r="AF58" s="160"/>
      <c r="AG58" s="160"/>
      <c r="AH58" s="160"/>
      <c r="AI58" s="160"/>
      <c r="AJ58" s="160"/>
      <c r="AK58" s="160"/>
      <c r="AL58" s="160"/>
    </row>
    <row r="59" spans="1:40" ht="14.85" customHeight="1">
      <c r="A59" s="242" t="s">
        <v>192</v>
      </c>
      <c r="B59" s="334" t="s">
        <v>161</v>
      </c>
      <c r="C59" s="372" t="s">
        <v>761</v>
      </c>
      <c r="D59" s="93" t="s">
        <v>193</v>
      </c>
      <c r="E59" s="93" t="s">
        <v>301</v>
      </c>
      <c r="F59" s="93" t="s">
        <v>302</v>
      </c>
      <c r="G59" s="93" t="s">
        <v>303</v>
      </c>
      <c r="H59" s="93" t="s">
        <v>304</v>
      </c>
      <c r="I59" s="93" t="s">
        <v>305</v>
      </c>
      <c r="J59" s="93" t="s">
        <v>306</v>
      </c>
      <c r="K59" s="93" t="s">
        <v>289</v>
      </c>
      <c r="L59" s="93" t="s">
        <v>307</v>
      </c>
      <c r="M59" s="93" t="s">
        <v>308</v>
      </c>
      <c r="N59" s="93" t="s">
        <v>309</v>
      </c>
      <c r="O59" s="25"/>
      <c r="P59" s="25"/>
      <c r="AE59" s="160"/>
      <c r="AF59" s="160"/>
      <c r="AG59" s="160"/>
      <c r="AH59" s="160"/>
      <c r="AI59" s="160"/>
      <c r="AJ59" s="160"/>
      <c r="AK59" s="160"/>
      <c r="AL59" s="160"/>
    </row>
    <row r="60" spans="1:40" ht="14.85" customHeight="1">
      <c r="A60" s="242" t="s">
        <v>194</v>
      </c>
      <c r="B60" s="334" t="s">
        <v>161</v>
      </c>
      <c r="C60" s="372" t="s">
        <v>762</v>
      </c>
      <c r="D60" s="93" t="s">
        <v>195</v>
      </c>
      <c r="E60" s="93" t="s">
        <v>310</v>
      </c>
      <c r="F60" s="93" t="s">
        <v>311</v>
      </c>
      <c r="G60" s="93" t="s">
        <v>312</v>
      </c>
      <c r="H60" s="93" t="s">
        <v>196</v>
      </c>
      <c r="I60" s="93" t="s">
        <v>313</v>
      </c>
      <c r="J60" s="93" t="s">
        <v>162</v>
      </c>
      <c r="K60" s="93" t="s">
        <v>314</v>
      </c>
      <c r="L60" s="93" t="s">
        <v>195</v>
      </c>
      <c r="M60" s="93" t="s">
        <v>315</v>
      </c>
      <c r="N60" s="93" t="s">
        <v>316</v>
      </c>
      <c r="O60" s="25"/>
      <c r="P60" s="25"/>
      <c r="AE60" s="160"/>
      <c r="AF60" s="160"/>
      <c r="AG60" s="160"/>
      <c r="AH60" s="160"/>
      <c r="AI60" s="160"/>
      <c r="AJ60" s="160"/>
      <c r="AK60" s="160"/>
      <c r="AL60" s="160"/>
    </row>
    <row r="61" spans="1:40" s="10" customFormat="1" ht="14.85" customHeight="1">
      <c r="A61" s="490"/>
      <c r="B61" s="8"/>
      <c r="C61" s="8"/>
      <c r="D61" s="8"/>
      <c r="E61" s="8"/>
      <c r="F61" s="8"/>
      <c r="G61" s="8"/>
      <c r="H61" s="8"/>
      <c r="I61" s="8"/>
      <c r="J61" s="8"/>
      <c r="K61" s="8"/>
      <c r="L61" s="8"/>
      <c r="M61" s="8"/>
      <c r="N61" s="88"/>
      <c r="O61" s="11"/>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row>
    <row r="62" spans="1:40" s="10" customFormat="1" ht="14.85" customHeight="1">
      <c r="A62" s="490"/>
      <c r="B62" s="8"/>
      <c r="C62" s="8"/>
      <c r="D62" s="8"/>
      <c r="E62" s="8"/>
      <c r="F62" s="8"/>
      <c r="G62" s="8"/>
      <c r="H62" s="8"/>
      <c r="I62" s="8"/>
      <c r="J62" s="8"/>
      <c r="K62" s="8"/>
      <c r="L62" s="8"/>
      <c r="M62" s="8"/>
      <c r="N62" s="88"/>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row>
    <row r="63" spans="1:40" s="10" customFormat="1" ht="15" customHeight="1">
      <c r="A63" s="52" t="s">
        <v>11</v>
      </c>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row>
    <row r="64" spans="1:40" s="10" customFormat="1" ht="14.85" customHeight="1">
      <c r="A64" s="490"/>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row>
    <row r="65" spans="1:40" s="10" customFormat="1" ht="14.85" customHeight="1">
      <c r="A65" s="490"/>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row>
    <row r="66" spans="1:40" s="392" customFormat="1" ht="16.5" customHeight="1">
      <c r="B66" s="475"/>
      <c r="C66" s="475"/>
      <c r="D66" s="475"/>
      <c r="E66" s="476"/>
      <c r="F66" s="476"/>
      <c r="G66" s="476"/>
      <c r="H66" s="476"/>
    </row>
    <row r="67" spans="1:40" s="10" customFormat="1" ht="14.85" customHeight="1">
      <c r="A67" s="392"/>
      <c r="B67" s="392"/>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row>
    <row r="68" spans="1:40" s="10" customFormat="1" ht="14.85" customHeight="1">
      <c r="A68" s="392"/>
      <c r="B68" s="392"/>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row>
    <row r="69" spans="1:40" s="10" customFormat="1" ht="14.85" customHeight="1">
      <c r="A69" s="392"/>
      <c r="B69" s="392"/>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2"/>
      <c r="AN69" s="392"/>
    </row>
    <row r="70" spans="1:40" s="10" customFormat="1" ht="14.85" customHeight="1">
      <c r="A70" s="392"/>
      <c r="B70" s="392"/>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B972-108B-43E7-BAE3-A0623F6B40FD}">
  <sheetPr codeName="Sheet7">
    <tabColor rgb="FF00D3B7"/>
  </sheetPr>
  <dimension ref="A1:J63"/>
  <sheetViews>
    <sheetView showGridLines="0" zoomScaleNormal="100" workbookViewId="0">
      <selection activeCell="J41" sqref="J41"/>
    </sheetView>
  </sheetViews>
  <sheetFormatPr defaultColWidth="9.109375" defaultRowHeight="14.85" customHeight="1"/>
  <cols>
    <col min="1" max="1" width="54" style="11" customWidth="1"/>
    <col min="2" max="2" width="13.33203125" style="30" customWidth="1"/>
    <col min="3" max="3" width="13.33203125" style="11" customWidth="1"/>
    <col min="4" max="4" width="14" style="11" bestFit="1" customWidth="1"/>
    <col min="5" max="10" width="13.33203125" style="11" customWidth="1"/>
    <col min="11" max="16384" width="9.109375" style="11"/>
  </cols>
  <sheetData>
    <row r="1" spans="1:10" ht="39.9" customHeight="1">
      <c r="A1" s="67" t="s">
        <v>11</v>
      </c>
      <c r="B1" s="75"/>
      <c r="C1" s="75"/>
      <c r="D1" s="67"/>
      <c r="E1" s="75"/>
      <c r="F1" s="75"/>
    </row>
    <row r="2" spans="1:10" ht="39.9" customHeight="1" thickBot="1">
      <c r="A2" s="1143" t="s">
        <v>1143</v>
      </c>
      <c r="B2" s="1143"/>
      <c r="C2" s="1143"/>
      <c r="D2" s="1149"/>
      <c r="E2" s="1149"/>
      <c r="F2" s="1149"/>
      <c r="G2" s="737"/>
      <c r="H2" s="737"/>
    </row>
    <row r="3" spans="1:10" ht="14.85" customHeight="1">
      <c r="A3" s="12"/>
      <c r="B3" s="475"/>
      <c r="C3" s="392"/>
      <c r="D3" s="392"/>
      <c r="E3" s="392"/>
    </row>
    <row r="4" spans="1:10" ht="14.85" customHeight="1">
      <c r="A4" s="1148" t="s">
        <v>317</v>
      </c>
      <c r="B4" s="1148"/>
      <c r="C4" s="1148"/>
      <c r="D4" s="1148"/>
      <c r="E4" s="1148"/>
      <c r="F4" s="1148"/>
    </row>
    <row r="5" spans="1:10" s="25" customFormat="1" ht="26.4" customHeight="1">
      <c r="A5" s="261"/>
      <c r="B5" s="261"/>
      <c r="C5" s="274" t="s">
        <v>1165</v>
      </c>
      <c r="D5" s="274" t="s">
        <v>1166</v>
      </c>
      <c r="E5" s="738" t="s">
        <v>62</v>
      </c>
      <c r="F5" s="738" t="s">
        <v>318</v>
      </c>
      <c r="G5" s="274" t="s">
        <v>756</v>
      </c>
      <c r="H5" s="274" t="s">
        <v>207</v>
      </c>
      <c r="I5" s="850" t="s">
        <v>62</v>
      </c>
      <c r="J5" s="850" t="s">
        <v>318</v>
      </c>
    </row>
    <row r="6" spans="1:10" ht="14.85" customHeight="1">
      <c r="A6" s="239" t="s">
        <v>18</v>
      </c>
      <c r="B6" s="45" t="s">
        <v>200</v>
      </c>
      <c r="C6" s="46">
        <v>200.9</v>
      </c>
      <c r="D6" s="47">
        <v>163.4</v>
      </c>
      <c r="E6" s="54">
        <v>37.5</v>
      </c>
      <c r="F6" s="55">
        <v>0.22949816401468787</v>
      </c>
      <c r="G6" s="851">
        <v>86.800000000000011</v>
      </c>
      <c r="H6" s="838">
        <v>63.800000000000011</v>
      </c>
      <c r="I6" s="847">
        <v>23</v>
      </c>
      <c r="J6" s="852">
        <v>0.36050156739811906</v>
      </c>
    </row>
    <row r="7" spans="1:10" ht="14.85" customHeight="1">
      <c r="A7" s="63" t="s">
        <v>215</v>
      </c>
      <c r="B7" s="45" t="s">
        <v>200</v>
      </c>
      <c r="C7" s="46">
        <v>134.5</v>
      </c>
      <c r="D7" s="47">
        <v>109.1</v>
      </c>
      <c r="E7" s="54">
        <v>25.400000000000006</v>
      </c>
      <c r="F7" s="55">
        <v>0.23281393217231905</v>
      </c>
      <c r="G7" s="851">
        <v>57.5</v>
      </c>
      <c r="H7" s="838">
        <v>39.099999999999994</v>
      </c>
      <c r="I7" s="847">
        <v>18.400000000000006</v>
      </c>
      <c r="J7" s="852">
        <v>0.47058823529411786</v>
      </c>
    </row>
    <row r="8" spans="1:10" ht="14.85" customHeight="1">
      <c r="A8" s="63" t="s">
        <v>96</v>
      </c>
      <c r="B8" s="45" t="s">
        <v>200</v>
      </c>
      <c r="C8" s="46">
        <v>134.5</v>
      </c>
      <c r="D8" s="47">
        <v>109.1</v>
      </c>
      <c r="E8" s="54">
        <v>25.400000000000006</v>
      </c>
      <c r="F8" s="55">
        <v>0.23281393217231905</v>
      </c>
      <c r="G8" s="851">
        <v>57.5</v>
      </c>
      <c r="H8" s="838">
        <v>39.099999999999994</v>
      </c>
      <c r="I8" s="847">
        <v>18.400000000000006</v>
      </c>
      <c r="J8" s="852">
        <v>0.47058823529411786</v>
      </c>
    </row>
    <row r="9" spans="1:10" ht="14.85" customHeight="1">
      <c r="A9" s="63" t="s">
        <v>218</v>
      </c>
      <c r="B9" s="45" t="s">
        <v>200</v>
      </c>
      <c r="C9" s="46">
        <v>113.8</v>
      </c>
      <c r="D9" s="47">
        <v>94.8</v>
      </c>
      <c r="E9" s="54">
        <v>19</v>
      </c>
      <c r="F9" s="55">
        <v>0.20042194092827004</v>
      </c>
      <c r="G9" s="851">
        <v>46.5</v>
      </c>
      <c r="H9" s="838">
        <v>31.9</v>
      </c>
      <c r="I9" s="847">
        <v>14.600000000000001</v>
      </c>
      <c r="J9" s="852">
        <v>0.45768025078369912</v>
      </c>
    </row>
    <row r="10" spans="1:10" ht="14.85" customHeight="1">
      <c r="A10" s="63" t="s">
        <v>124</v>
      </c>
      <c r="B10" s="45" t="s">
        <v>200</v>
      </c>
      <c r="C10" s="46">
        <v>113.8</v>
      </c>
      <c r="D10" s="47">
        <v>94.8</v>
      </c>
      <c r="E10" s="54">
        <v>19</v>
      </c>
      <c r="F10" s="55">
        <v>0.20042194092827004</v>
      </c>
      <c r="G10" s="851">
        <v>46.5</v>
      </c>
      <c r="H10" s="838">
        <v>31.9</v>
      </c>
      <c r="I10" s="847">
        <v>14.600000000000001</v>
      </c>
      <c r="J10" s="852">
        <v>0.45768025078369912</v>
      </c>
    </row>
    <row r="11" spans="1:10" ht="14.85" customHeight="1">
      <c r="A11" s="63" t="s">
        <v>319</v>
      </c>
      <c r="B11" s="45" t="s">
        <v>200</v>
      </c>
      <c r="C11" s="46">
        <v>269.60000000000002</v>
      </c>
      <c r="D11" s="47">
        <v>234</v>
      </c>
      <c r="E11" s="54">
        <v>35.600000000000023</v>
      </c>
      <c r="F11" s="55">
        <v>0.15213675213675223</v>
      </c>
      <c r="G11" s="851">
        <v>130.70000000000002</v>
      </c>
      <c r="H11" s="838">
        <v>187.80000000000004</v>
      </c>
      <c r="I11" s="847">
        <v>-57.100000000000023</v>
      </c>
      <c r="J11" s="852">
        <v>-0.30404685835995748</v>
      </c>
    </row>
    <row r="12" spans="1:10" ht="14.85" customHeight="1">
      <c r="A12" s="959" t="s">
        <v>1033</v>
      </c>
      <c r="B12" s="960" t="s">
        <v>169</v>
      </c>
      <c r="C12" s="964">
        <v>0.67</v>
      </c>
      <c r="D12" s="965">
        <v>0.66800000000000004</v>
      </c>
      <c r="E12" s="966" t="s">
        <v>1074</v>
      </c>
      <c r="F12" s="946" t="s">
        <v>30</v>
      </c>
      <c r="G12" s="967">
        <v>0.66200000000000003</v>
      </c>
      <c r="H12" s="968">
        <v>0.61199999999999999</v>
      </c>
      <c r="I12" s="969" t="s">
        <v>1075</v>
      </c>
      <c r="J12" s="970" t="s">
        <v>30</v>
      </c>
    </row>
    <row r="13" spans="1:10" ht="14.85" customHeight="1">
      <c r="B13" s="11"/>
    </row>
    <row r="14" spans="1:10" s="25" customFormat="1" ht="26.4" customHeight="1">
      <c r="A14" s="261"/>
      <c r="B14" s="261"/>
      <c r="C14" s="261" t="s">
        <v>712</v>
      </c>
      <c r="D14" s="261" t="s">
        <v>61</v>
      </c>
      <c r="E14" s="262" t="s">
        <v>62</v>
      </c>
      <c r="F14" s="262" t="s">
        <v>318</v>
      </c>
      <c r="G14" s="261" t="s">
        <v>712</v>
      </c>
      <c r="H14" s="261" t="s">
        <v>60</v>
      </c>
      <c r="I14" s="739" t="s">
        <v>62</v>
      </c>
      <c r="J14" s="739" t="s">
        <v>199</v>
      </c>
    </row>
    <row r="15" spans="1:10" ht="14.85" customHeight="1">
      <c r="A15" s="959" t="s">
        <v>320</v>
      </c>
      <c r="B15" s="960" t="s">
        <v>200</v>
      </c>
      <c r="C15" s="961">
        <v>1582.7</v>
      </c>
      <c r="D15" s="962">
        <v>1325.3</v>
      </c>
      <c r="E15" s="963">
        <v>257.40000000000009</v>
      </c>
      <c r="F15" s="946">
        <v>0.19422017656379695</v>
      </c>
      <c r="G15" s="961">
        <v>1582.7</v>
      </c>
      <c r="H15" s="962">
        <v>1423.7</v>
      </c>
      <c r="I15" s="963">
        <v>159</v>
      </c>
      <c r="J15" s="946">
        <v>0.11168083163587834</v>
      </c>
    </row>
    <row r="16" spans="1:10" ht="14.85" customHeight="1">
      <c r="A16" s="28"/>
    </row>
    <row r="18" spans="1:10" ht="14.85" customHeight="1">
      <c r="A18" s="1148" t="s">
        <v>321</v>
      </c>
      <c r="B18" s="1148"/>
      <c r="C18" s="1148"/>
      <c r="D18" s="1148"/>
      <c r="E18" s="1148"/>
      <c r="F18" s="1148"/>
    </row>
    <row r="19" spans="1:10" s="740" customFormat="1" ht="26.4" customHeight="1">
      <c r="A19" s="739"/>
      <c r="B19" s="739"/>
      <c r="C19" s="261" t="s">
        <v>712</v>
      </c>
      <c r="D19" s="261" t="s">
        <v>61</v>
      </c>
      <c r="E19" s="739" t="s">
        <v>62</v>
      </c>
      <c r="F19" s="739" t="s">
        <v>199</v>
      </c>
      <c r="G19" s="261" t="s">
        <v>712</v>
      </c>
      <c r="H19" s="261" t="s">
        <v>60</v>
      </c>
      <c r="I19" s="739" t="s">
        <v>62</v>
      </c>
      <c r="J19" s="739" t="s">
        <v>199</v>
      </c>
    </row>
    <row r="20" spans="1:10" ht="14.4" customHeight="1">
      <c r="A20" s="68" t="s">
        <v>131</v>
      </c>
      <c r="B20" s="68"/>
      <c r="C20" s="46"/>
      <c r="D20" s="47"/>
      <c r="E20" s="54"/>
      <c r="F20" s="55"/>
      <c r="G20" s="46"/>
      <c r="H20" s="47"/>
      <c r="I20" s="54"/>
      <c r="J20" s="55"/>
    </row>
    <row r="21" spans="1:10" ht="14.4" customHeight="1">
      <c r="A21" s="63" t="s">
        <v>322</v>
      </c>
      <c r="B21" s="78" t="s">
        <v>133</v>
      </c>
      <c r="C21" s="574" t="s">
        <v>763</v>
      </c>
      <c r="D21" s="575" t="s">
        <v>324</v>
      </c>
      <c r="E21" s="252" t="s">
        <v>742</v>
      </c>
      <c r="F21" s="229" t="s">
        <v>714</v>
      </c>
      <c r="G21" s="574" t="s">
        <v>763</v>
      </c>
      <c r="H21" s="575" t="s">
        <v>323</v>
      </c>
      <c r="I21" s="252" t="s">
        <v>293</v>
      </c>
      <c r="J21" s="229" t="s">
        <v>764</v>
      </c>
    </row>
    <row r="22" spans="1:10" ht="14.85" customHeight="1">
      <c r="A22" s="228" t="s">
        <v>137</v>
      </c>
      <c r="B22" s="78" t="s">
        <v>133</v>
      </c>
      <c r="C22" s="574" t="s">
        <v>325</v>
      </c>
      <c r="D22" s="575" t="s">
        <v>325</v>
      </c>
      <c r="E22" s="252" t="s">
        <v>765</v>
      </c>
      <c r="F22" s="229" t="s">
        <v>715</v>
      </c>
      <c r="G22" s="574" t="s">
        <v>325</v>
      </c>
      <c r="H22" s="575" t="s">
        <v>325</v>
      </c>
      <c r="I22" s="252" t="s">
        <v>765</v>
      </c>
      <c r="J22" s="229" t="s">
        <v>715</v>
      </c>
    </row>
    <row r="23" spans="1:10" ht="14.85" customHeight="1">
      <c r="A23" s="227" t="s">
        <v>955</v>
      </c>
      <c r="B23" s="78" t="s">
        <v>133</v>
      </c>
      <c r="C23" s="574" t="s">
        <v>766</v>
      </c>
      <c r="D23" s="575" t="s">
        <v>327</v>
      </c>
      <c r="E23" s="252" t="s">
        <v>360</v>
      </c>
      <c r="F23" s="229" t="s">
        <v>716</v>
      </c>
      <c r="G23" s="574" t="s">
        <v>766</v>
      </c>
      <c r="H23" s="575" t="s">
        <v>326</v>
      </c>
      <c r="I23" s="252" t="s">
        <v>347</v>
      </c>
      <c r="J23" s="229" t="s">
        <v>767</v>
      </c>
    </row>
    <row r="24" spans="1:10" ht="14.85" customHeight="1">
      <c r="A24" s="256" t="s">
        <v>329</v>
      </c>
      <c r="B24" s="78" t="s">
        <v>133</v>
      </c>
      <c r="C24" s="196" t="s">
        <v>188</v>
      </c>
      <c r="D24" s="197" t="s">
        <v>330</v>
      </c>
      <c r="E24" s="252" t="s">
        <v>328</v>
      </c>
      <c r="F24" s="229" t="s">
        <v>331</v>
      </c>
      <c r="G24" s="196" t="s">
        <v>188</v>
      </c>
      <c r="H24" s="197" t="s">
        <v>188</v>
      </c>
      <c r="I24" s="252" t="s">
        <v>112</v>
      </c>
      <c r="J24" s="229" t="s">
        <v>38</v>
      </c>
    </row>
    <row r="25" spans="1:10" ht="14.85" customHeight="1">
      <c r="A25" s="257" t="s">
        <v>332</v>
      </c>
      <c r="B25" s="78" t="s">
        <v>133</v>
      </c>
      <c r="C25" s="574" t="s">
        <v>333</v>
      </c>
      <c r="D25" s="575" t="s">
        <v>333</v>
      </c>
      <c r="E25" s="252" t="s">
        <v>112</v>
      </c>
      <c r="F25" s="156" t="s">
        <v>38</v>
      </c>
      <c r="G25" s="574" t="s">
        <v>333</v>
      </c>
      <c r="H25" s="575" t="s">
        <v>333</v>
      </c>
      <c r="I25" s="252" t="s">
        <v>112</v>
      </c>
      <c r="J25" s="156" t="s">
        <v>38</v>
      </c>
    </row>
    <row r="26" spans="1:10" ht="14.85" customHeight="1">
      <c r="A26" s="259" t="s">
        <v>334</v>
      </c>
      <c r="B26" s="78" t="s">
        <v>133</v>
      </c>
      <c r="C26" s="196" t="s">
        <v>335</v>
      </c>
      <c r="D26" s="197" t="s">
        <v>335</v>
      </c>
      <c r="E26" s="252" t="s">
        <v>112</v>
      </c>
      <c r="F26" s="156" t="s">
        <v>38</v>
      </c>
      <c r="G26" s="196" t="s">
        <v>335</v>
      </c>
      <c r="H26" s="197" t="s">
        <v>335</v>
      </c>
      <c r="I26" s="252" t="s">
        <v>112</v>
      </c>
      <c r="J26" s="156" t="s">
        <v>38</v>
      </c>
    </row>
    <row r="27" spans="1:10" ht="14.85" customHeight="1">
      <c r="A27" s="259" t="s">
        <v>336</v>
      </c>
      <c r="B27" s="78" t="s">
        <v>133</v>
      </c>
      <c r="C27" s="196" t="s">
        <v>337</v>
      </c>
      <c r="D27" s="197" t="s">
        <v>337</v>
      </c>
      <c r="E27" s="252" t="s">
        <v>112</v>
      </c>
      <c r="F27" s="156" t="s">
        <v>38</v>
      </c>
      <c r="G27" s="196" t="s">
        <v>337</v>
      </c>
      <c r="H27" s="197" t="s">
        <v>337</v>
      </c>
      <c r="I27" s="252" t="s">
        <v>112</v>
      </c>
      <c r="J27" s="156" t="s">
        <v>38</v>
      </c>
    </row>
    <row r="28" spans="1:10" ht="14.85" customHeight="1">
      <c r="A28" s="258" t="s">
        <v>338</v>
      </c>
      <c r="B28" s="78" t="s">
        <v>133</v>
      </c>
      <c r="C28" s="196" t="s">
        <v>339</v>
      </c>
      <c r="D28" s="197" t="s">
        <v>339</v>
      </c>
      <c r="E28" s="252" t="s">
        <v>112</v>
      </c>
      <c r="F28" s="156" t="s">
        <v>38</v>
      </c>
      <c r="G28" s="196" t="s">
        <v>339</v>
      </c>
      <c r="H28" s="197" t="s">
        <v>339</v>
      </c>
      <c r="I28" s="252" t="s">
        <v>112</v>
      </c>
      <c r="J28" s="156" t="s">
        <v>38</v>
      </c>
    </row>
    <row r="29" spans="1:10" ht="14.85" customHeight="1">
      <c r="A29" s="260" t="s">
        <v>340</v>
      </c>
      <c r="B29" s="78" t="s">
        <v>133</v>
      </c>
      <c r="C29" s="196" t="s">
        <v>360</v>
      </c>
      <c r="D29" s="197" t="s">
        <v>328</v>
      </c>
      <c r="E29" s="252" t="s">
        <v>347</v>
      </c>
      <c r="F29" s="156" t="s">
        <v>768</v>
      </c>
      <c r="G29" s="196" t="s">
        <v>360</v>
      </c>
      <c r="H29" s="197" t="s">
        <v>328</v>
      </c>
      <c r="I29" s="252" t="s">
        <v>347</v>
      </c>
      <c r="J29" s="156" t="s">
        <v>768</v>
      </c>
    </row>
    <row r="30" spans="1:10" ht="14.85" customHeight="1">
      <c r="A30" s="255" t="s">
        <v>143</v>
      </c>
      <c r="B30" s="78" t="s">
        <v>133</v>
      </c>
      <c r="C30" s="196" t="s">
        <v>769</v>
      </c>
      <c r="D30" s="197" t="s">
        <v>342</v>
      </c>
      <c r="E30" s="252" t="s">
        <v>737</v>
      </c>
      <c r="F30" s="229" t="s">
        <v>718</v>
      </c>
      <c r="G30" s="196" t="s">
        <v>769</v>
      </c>
      <c r="H30" s="197" t="s">
        <v>341</v>
      </c>
      <c r="I30" s="252" t="s">
        <v>461</v>
      </c>
      <c r="J30" s="229" t="s">
        <v>770</v>
      </c>
    </row>
    <row r="31" spans="1:10" ht="14.85" customHeight="1">
      <c r="A31" s="260" t="s">
        <v>329</v>
      </c>
      <c r="B31" s="78" t="s">
        <v>133</v>
      </c>
      <c r="C31" s="196" t="s">
        <v>266</v>
      </c>
      <c r="D31" s="197" t="s">
        <v>343</v>
      </c>
      <c r="E31" s="252" t="s">
        <v>174</v>
      </c>
      <c r="F31" s="229" t="s">
        <v>344</v>
      </c>
      <c r="G31" s="196" t="s">
        <v>266</v>
      </c>
      <c r="H31" s="197" t="s">
        <v>266</v>
      </c>
      <c r="I31" s="252" t="s">
        <v>112</v>
      </c>
      <c r="J31" s="229" t="s">
        <v>38</v>
      </c>
    </row>
    <row r="32" spans="1:10" ht="14.85" customHeight="1">
      <c r="A32" s="260" t="s">
        <v>44</v>
      </c>
      <c r="B32" s="78" t="s">
        <v>133</v>
      </c>
      <c r="C32" s="196" t="s">
        <v>345</v>
      </c>
      <c r="D32" s="197" t="s">
        <v>345</v>
      </c>
      <c r="E32" s="252" t="s">
        <v>112</v>
      </c>
      <c r="F32" s="229" t="s">
        <v>38</v>
      </c>
      <c r="G32" s="196" t="s">
        <v>345</v>
      </c>
      <c r="H32" s="197" t="s">
        <v>345</v>
      </c>
      <c r="I32" s="252" t="s">
        <v>112</v>
      </c>
      <c r="J32" s="229" t="s">
        <v>38</v>
      </c>
    </row>
    <row r="33" spans="1:10" ht="14.85" customHeight="1">
      <c r="A33" s="260" t="s">
        <v>332</v>
      </c>
      <c r="B33" s="78" t="s">
        <v>133</v>
      </c>
      <c r="C33" s="196" t="s">
        <v>346</v>
      </c>
      <c r="D33" s="197" t="s">
        <v>346</v>
      </c>
      <c r="E33" s="252" t="s">
        <v>112</v>
      </c>
      <c r="F33" s="156" t="s">
        <v>38</v>
      </c>
      <c r="G33" s="196" t="s">
        <v>346</v>
      </c>
      <c r="H33" s="197" t="s">
        <v>346</v>
      </c>
      <c r="I33" s="252" t="s">
        <v>112</v>
      </c>
      <c r="J33" s="156" t="s">
        <v>38</v>
      </c>
    </row>
    <row r="34" spans="1:10" ht="14.85" customHeight="1">
      <c r="A34" s="260" t="s">
        <v>340</v>
      </c>
      <c r="B34" s="78" t="s">
        <v>133</v>
      </c>
      <c r="C34" s="196" t="s">
        <v>112</v>
      </c>
      <c r="D34" s="197" t="s">
        <v>347</v>
      </c>
      <c r="E34" s="252" t="s">
        <v>461</v>
      </c>
      <c r="F34" s="229" t="s">
        <v>724</v>
      </c>
      <c r="G34" s="196" t="s">
        <v>112</v>
      </c>
      <c r="H34" s="197" t="s">
        <v>347</v>
      </c>
      <c r="I34" s="252" t="s">
        <v>461</v>
      </c>
      <c r="J34" s="229" t="s">
        <v>724</v>
      </c>
    </row>
    <row r="35" spans="1:10" ht="14.85" customHeight="1">
      <c r="A35" s="255" t="s">
        <v>348</v>
      </c>
      <c r="B35" s="78" t="s">
        <v>133</v>
      </c>
      <c r="C35" s="196" t="s">
        <v>349</v>
      </c>
      <c r="D35" s="197" t="s">
        <v>349</v>
      </c>
      <c r="E35" s="252" t="s">
        <v>112</v>
      </c>
      <c r="F35" s="156" t="s">
        <v>38</v>
      </c>
      <c r="G35" s="196" t="s">
        <v>349</v>
      </c>
      <c r="H35" s="197" t="s">
        <v>349</v>
      </c>
      <c r="I35" s="252" t="s">
        <v>112</v>
      </c>
      <c r="J35" s="156" t="s">
        <v>38</v>
      </c>
    </row>
    <row r="36" spans="1:10" ht="14.85" customHeight="1">
      <c r="A36" s="228" t="s">
        <v>148</v>
      </c>
      <c r="B36" s="78" t="s">
        <v>133</v>
      </c>
      <c r="C36" s="196" t="s">
        <v>351</v>
      </c>
      <c r="D36" s="197" t="s">
        <v>351</v>
      </c>
      <c r="E36" s="252" t="s">
        <v>463</v>
      </c>
      <c r="F36" s="229" t="s">
        <v>719</v>
      </c>
      <c r="G36" s="196" t="s">
        <v>351</v>
      </c>
      <c r="H36" s="197" t="s">
        <v>350</v>
      </c>
      <c r="I36" s="252" t="s">
        <v>298</v>
      </c>
      <c r="J36" s="229" t="s">
        <v>771</v>
      </c>
    </row>
    <row r="37" spans="1:10" ht="14.85" customHeight="1">
      <c r="A37" s="228" t="s">
        <v>152</v>
      </c>
      <c r="B37" s="78" t="s">
        <v>133</v>
      </c>
      <c r="C37" s="571" t="s">
        <v>305</v>
      </c>
      <c r="D37" s="572" t="s">
        <v>353</v>
      </c>
      <c r="E37" s="573" t="s">
        <v>270</v>
      </c>
      <c r="F37" s="220" t="s">
        <v>720</v>
      </c>
      <c r="G37" s="571" t="s">
        <v>305</v>
      </c>
      <c r="H37" s="572" t="s">
        <v>352</v>
      </c>
      <c r="I37" s="573" t="s">
        <v>402</v>
      </c>
      <c r="J37" s="220" t="s">
        <v>772</v>
      </c>
    </row>
    <row r="38" spans="1:10" ht="14.85" customHeight="1">
      <c r="A38" s="296" t="s">
        <v>156</v>
      </c>
      <c r="B38" s="305"/>
      <c r="C38" s="306"/>
      <c r="D38" s="307"/>
      <c r="E38" s="308"/>
      <c r="F38" s="309"/>
      <c r="G38" s="306"/>
      <c r="H38" s="307"/>
      <c r="I38" s="308"/>
      <c r="J38" s="309"/>
    </row>
    <row r="39" spans="1:10" ht="14.85" customHeight="1">
      <c r="A39" s="63" t="s">
        <v>157</v>
      </c>
      <c r="B39" s="78" t="s">
        <v>133</v>
      </c>
      <c r="C39" s="196" t="s">
        <v>295</v>
      </c>
      <c r="D39" s="197" t="s">
        <v>295</v>
      </c>
      <c r="E39" s="194" t="s">
        <v>358</v>
      </c>
      <c r="F39" s="156" t="s">
        <v>722</v>
      </c>
      <c r="G39" s="196" t="s">
        <v>295</v>
      </c>
      <c r="H39" s="197" t="s">
        <v>295</v>
      </c>
      <c r="I39" s="194" t="s">
        <v>358</v>
      </c>
      <c r="J39" s="156" t="s">
        <v>722</v>
      </c>
    </row>
    <row r="40" spans="1:10" ht="14.85" customHeight="1">
      <c r="A40" s="180" t="s">
        <v>139</v>
      </c>
      <c r="B40" s="78" t="s">
        <v>133</v>
      </c>
      <c r="C40" s="83" t="s">
        <v>295</v>
      </c>
      <c r="D40" s="84" t="s">
        <v>354</v>
      </c>
      <c r="E40" s="192" t="s">
        <v>347</v>
      </c>
      <c r="F40" s="229" t="s">
        <v>723</v>
      </c>
      <c r="G40" s="83" t="s">
        <v>295</v>
      </c>
      <c r="H40" s="84" t="s">
        <v>354</v>
      </c>
      <c r="I40" s="192" t="s">
        <v>347</v>
      </c>
      <c r="J40" s="229" t="s">
        <v>723</v>
      </c>
    </row>
    <row r="41" spans="1:10" ht="14.85" customHeight="1">
      <c r="A41" s="648" t="s">
        <v>143</v>
      </c>
      <c r="B41" s="78" t="s">
        <v>133</v>
      </c>
      <c r="C41" s="759" t="s">
        <v>112</v>
      </c>
      <c r="D41" s="79" t="s">
        <v>347</v>
      </c>
      <c r="E41" s="760" t="s">
        <v>461</v>
      </c>
      <c r="F41" s="761" t="s">
        <v>724</v>
      </c>
      <c r="G41" s="759" t="s">
        <v>112</v>
      </c>
      <c r="H41" s="79" t="s">
        <v>347</v>
      </c>
      <c r="I41" s="760" t="s">
        <v>461</v>
      </c>
      <c r="J41" s="761" t="s">
        <v>724</v>
      </c>
    </row>
    <row r="42" spans="1:10" ht="26.4">
      <c r="A42" s="762"/>
      <c r="B42" s="763"/>
      <c r="C42" s="764" t="s">
        <v>1165</v>
      </c>
      <c r="D42" s="764" t="s">
        <v>1166</v>
      </c>
      <c r="E42" s="763" t="s">
        <v>62</v>
      </c>
      <c r="F42" s="765" t="s">
        <v>199</v>
      </c>
      <c r="G42" s="764" t="s">
        <v>756</v>
      </c>
      <c r="H42" s="764" t="s">
        <v>207</v>
      </c>
      <c r="I42" s="763" t="s">
        <v>62</v>
      </c>
      <c r="J42" s="765" t="s">
        <v>199</v>
      </c>
    </row>
    <row r="43" spans="1:10" ht="13.8">
      <c r="A43" s="68" t="s">
        <v>131</v>
      </c>
      <c r="B43" s="68"/>
      <c r="C43" s="46"/>
      <c r="D43" s="47"/>
      <c r="E43" s="54"/>
      <c r="F43" s="55"/>
      <c r="G43" s="46"/>
      <c r="H43" s="47"/>
      <c r="I43" s="54"/>
      <c r="J43" s="55"/>
    </row>
    <row r="44" spans="1:10" ht="13.5" customHeight="1">
      <c r="A44" s="63" t="s">
        <v>160</v>
      </c>
      <c r="B44" s="82" t="s">
        <v>161</v>
      </c>
      <c r="C44" s="199" t="s">
        <v>730</v>
      </c>
      <c r="D44" s="251" t="s">
        <v>401</v>
      </c>
      <c r="E44" s="194" t="s">
        <v>330</v>
      </c>
      <c r="F44" s="198" t="s">
        <v>731</v>
      </c>
      <c r="G44" s="199" t="s">
        <v>757</v>
      </c>
      <c r="H44" s="251" t="s">
        <v>272</v>
      </c>
      <c r="I44" s="194" t="s">
        <v>454</v>
      </c>
      <c r="J44" s="198" t="s">
        <v>773</v>
      </c>
    </row>
    <row r="45" spans="1:10" ht="14.85" customHeight="1">
      <c r="A45" s="228" t="s">
        <v>43</v>
      </c>
      <c r="B45" s="82" t="s">
        <v>161</v>
      </c>
      <c r="C45" s="199" t="s">
        <v>197</v>
      </c>
      <c r="D45" s="200" t="s">
        <v>298</v>
      </c>
      <c r="E45" s="230" t="s">
        <v>300</v>
      </c>
      <c r="F45" s="198" t="s">
        <v>774</v>
      </c>
      <c r="G45" s="199" t="s">
        <v>454</v>
      </c>
      <c r="H45" s="200" t="s">
        <v>337</v>
      </c>
      <c r="I45" s="230" t="s">
        <v>339</v>
      </c>
      <c r="J45" s="198" t="s">
        <v>775</v>
      </c>
    </row>
    <row r="46" spans="1:10" ht="14.85" customHeight="1">
      <c r="A46" s="228" t="s">
        <v>44</v>
      </c>
      <c r="B46" s="82" t="s">
        <v>161</v>
      </c>
      <c r="C46" s="199" t="s">
        <v>358</v>
      </c>
      <c r="D46" s="219" t="s">
        <v>112</v>
      </c>
      <c r="E46" s="813" t="s">
        <v>358</v>
      </c>
      <c r="F46" s="198" t="s">
        <v>38</v>
      </c>
      <c r="G46" s="199" t="s">
        <v>358</v>
      </c>
      <c r="H46" s="219" t="s">
        <v>112</v>
      </c>
      <c r="I46" s="813" t="s">
        <v>358</v>
      </c>
      <c r="J46" s="198" t="s">
        <v>38</v>
      </c>
    </row>
    <row r="47" spans="1:10" ht="14.85" customHeight="1">
      <c r="A47" s="228" t="s">
        <v>332</v>
      </c>
      <c r="B47" s="82" t="s">
        <v>161</v>
      </c>
      <c r="C47" s="199" t="s">
        <v>343</v>
      </c>
      <c r="D47" s="251" t="s">
        <v>757</v>
      </c>
      <c r="E47" s="194" t="s">
        <v>463</v>
      </c>
      <c r="F47" s="198" t="s">
        <v>776</v>
      </c>
      <c r="G47" s="199" t="s">
        <v>330</v>
      </c>
      <c r="H47" s="251" t="s">
        <v>297</v>
      </c>
      <c r="I47" s="194" t="s">
        <v>347</v>
      </c>
      <c r="J47" s="198" t="s">
        <v>777</v>
      </c>
    </row>
    <row r="48" spans="1:10" ht="14.85" customHeight="1">
      <c r="A48" s="227" t="s">
        <v>334</v>
      </c>
      <c r="B48" s="82" t="s">
        <v>161</v>
      </c>
      <c r="C48" s="83" t="s">
        <v>355</v>
      </c>
      <c r="D48" s="251" t="s">
        <v>298</v>
      </c>
      <c r="E48" s="194" t="s">
        <v>463</v>
      </c>
      <c r="F48" s="198" t="s">
        <v>778</v>
      </c>
      <c r="G48" s="83" t="s">
        <v>429</v>
      </c>
      <c r="H48" s="251" t="s">
        <v>346</v>
      </c>
      <c r="I48" s="194" t="s">
        <v>458</v>
      </c>
      <c r="J48" s="198" t="s">
        <v>779</v>
      </c>
    </row>
    <row r="49" spans="1:10" ht="14.85" customHeight="1">
      <c r="A49" s="227" t="s">
        <v>336</v>
      </c>
      <c r="B49" s="82" t="s">
        <v>161</v>
      </c>
      <c r="C49" s="199" t="s">
        <v>298</v>
      </c>
      <c r="D49" s="251" t="s">
        <v>298</v>
      </c>
      <c r="E49" s="194" t="s">
        <v>765</v>
      </c>
      <c r="F49" s="198" t="s">
        <v>780</v>
      </c>
      <c r="G49" s="199" t="s">
        <v>167</v>
      </c>
      <c r="H49" s="251" t="s">
        <v>337</v>
      </c>
      <c r="I49" s="194" t="s">
        <v>765</v>
      </c>
      <c r="J49" s="198" t="s">
        <v>781</v>
      </c>
    </row>
    <row r="50" spans="1:10" ht="13.8">
      <c r="A50" s="228" t="s">
        <v>338</v>
      </c>
      <c r="B50" s="82" t="s">
        <v>161</v>
      </c>
      <c r="C50" s="83" t="s">
        <v>357</v>
      </c>
      <c r="D50" s="84" t="s">
        <v>454</v>
      </c>
      <c r="E50" s="231" t="s">
        <v>462</v>
      </c>
      <c r="F50" s="198" t="s">
        <v>782</v>
      </c>
      <c r="G50" s="83" t="s">
        <v>356</v>
      </c>
      <c r="H50" s="84" t="s">
        <v>360</v>
      </c>
      <c r="I50" s="231" t="s">
        <v>462</v>
      </c>
      <c r="J50" s="198" t="s">
        <v>783</v>
      </c>
    </row>
    <row r="51" spans="1:10" ht="13.8">
      <c r="A51" s="228" t="s">
        <v>340</v>
      </c>
      <c r="B51" s="82" t="s">
        <v>161</v>
      </c>
      <c r="C51" s="83" t="s">
        <v>337</v>
      </c>
      <c r="D51" s="84" t="s">
        <v>112</v>
      </c>
      <c r="E51" s="567" t="s">
        <v>337</v>
      </c>
      <c r="F51" s="156" t="s">
        <v>38</v>
      </c>
      <c r="G51" s="83" t="s">
        <v>402</v>
      </c>
      <c r="H51" s="84" t="s">
        <v>112</v>
      </c>
      <c r="I51" s="567" t="s">
        <v>402</v>
      </c>
      <c r="J51" s="156" t="s">
        <v>38</v>
      </c>
    </row>
    <row r="52" spans="1:10" ht="13.8">
      <c r="A52" s="63" t="s">
        <v>362</v>
      </c>
      <c r="B52" s="82" t="s">
        <v>169</v>
      </c>
      <c r="C52" s="202" t="s">
        <v>784</v>
      </c>
      <c r="D52" s="203" t="s">
        <v>785</v>
      </c>
      <c r="E52" s="204" t="s">
        <v>786</v>
      </c>
      <c r="F52" s="198" t="s">
        <v>30</v>
      </c>
      <c r="G52" s="202" t="s">
        <v>363</v>
      </c>
      <c r="H52" s="203" t="s">
        <v>787</v>
      </c>
      <c r="I52" s="204" t="s">
        <v>788</v>
      </c>
      <c r="J52" s="198" t="s">
        <v>30</v>
      </c>
    </row>
    <row r="53" spans="1:10" ht="13.8">
      <c r="A53" s="63" t="s">
        <v>364</v>
      </c>
      <c r="B53" s="82" t="s">
        <v>169</v>
      </c>
      <c r="C53" s="202" t="s">
        <v>789</v>
      </c>
      <c r="D53" s="203" t="s">
        <v>790</v>
      </c>
      <c r="E53" s="204" t="s">
        <v>791</v>
      </c>
      <c r="F53" s="198" t="s">
        <v>30</v>
      </c>
      <c r="G53" s="202" t="s">
        <v>792</v>
      </c>
      <c r="H53" s="203" t="s">
        <v>793</v>
      </c>
      <c r="I53" s="204" t="s">
        <v>794</v>
      </c>
      <c r="J53" s="198" t="s">
        <v>30</v>
      </c>
    </row>
    <row r="54" spans="1:10" ht="13.8">
      <c r="A54" s="303" t="s">
        <v>365</v>
      </c>
      <c r="B54" s="78" t="s">
        <v>366</v>
      </c>
      <c r="C54" s="173" t="s">
        <v>795</v>
      </c>
      <c r="D54" s="304" t="s">
        <v>796</v>
      </c>
      <c r="E54" s="204" t="s">
        <v>142</v>
      </c>
      <c r="F54" s="220" t="s">
        <v>797</v>
      </c>
      <c r="G54" s="173" t="s">
        <v>798</v>
      </c>
      <c r="H54" s="304" t="s">
        <v>799</v>
      </c>
      <c r="I54" s="204" t="s">
        <v>155</v>
      </c>
      <c r="J54" s="220" t="s">
        <v>800</v>
      </c>
    </row>
    <row r="55" spans="1:10" ht="14.85" customHeight="1">
      <c r="A55" s="296" t="s">
        <v>156</v>
      </c>
      <c r="B55" s="305"/>
      <c r="C55" s="306"/>
      <c r="D55" s="307"/>
      <c r="E55" s="308"/>
      <c r="F55" s="309"/>
      <c r="G55" s="306"/>
      <c r="H55" s="307"/>
      <c r="I55" s="308"/>
      <c r="J55" s="309"/>
    </row>
    <row r="56" spans="1:10" ht="14.85" customHeight="1">
      <c r="A56" s="63" t="s">
        <v>186</v>
      </c>
      <c r="B56" s="82" t="s">
        <v>161</v>
      </c>
      <c r="C56" s="199" t="s">
        <v>745</v>
      </c>
      <c r="D56" s="200" t="s">
        <v>746</v>
      </c>
      <c r="E56" s="201" t="s">
        <v>295</v>
      </c>
      <c r="F56" s="198" t="s">
        <v>747</v>
      </c>
      <c r="G56" s="199" t="s">
        <v>197</v>
      </c>
      <c r="H56" s="200" t="s">
        <v>297</v>
      </c>
      <c r="I56" s="201" t="s">
        <v>801</v>
      </c>
      <c r="J56" s="198" t="s">
        <v>802</v>
      </c>
    </row>
    <row r="57" spans="1:10" ht="14.85" customHeight="1">
      <c r="A57" s="228" t="s">
        <v>954</v>
      </c>
      <c r="B57" s="82" t="s">
        <v>161</v>
      </c>
      <c r="C57" s="199" t="s">
        <v>273</v>
      </c>
      <c r="D57" s="200" t="s">
        <v>273</v>
      </c>
      <c r="E57" s="201" t="s">
        <v>463</v>
      </c>
      <c r="F57" s="198" t="s">
        <v>803</v>
      </c>
      <c r="G57" s="199" t="s">
        <v>178</v>
      </c>
      <c r="H57" s="200" t="s">
        <v>189</v>
      </c>
      <c r="I57" s="201" t="s">
        <v>463</v>
      </c>
      <c r="J57" s="198" t="s">
        <v>804</v>
      </c>
    </row>
    <row r="58" spans="1:10" ht="14.85" customHeight="1">
      <c r="A58" s="228" t="s">
        <v>340</v>
      </c>
      <c r="B58" s="82" t="s">
        <v>161</v>
      </c>
      <c r="C58" s="83" t="s">
        <v>267</v>
      </c>
      <c r="D58" s="84" t="s">
        <v>328</v>
      </c>
      <c r="E58" s="205" t="s">
        <v>272</v>
      </c>
      <c r="F58" s="198" t="s">
        <v>805</v>
      </c>
      <c r="G58" s="83" t="s">
        <v>189</v>
      </c>
      <c r="H58" s="84" t="s">
        <v>462</v>
      </c>
      <c r="I58" s="205" t="s">
        <v>801</v>
      </c>
      <c r="J58" s="198" t="s">
        <v>806</v>
      </c>
    </row>
    <row r="59" spans="1:10" s="10" customFormat="1" ht="14.85" customHeight="1">
      <c r="A59" s="169" t="s">
        <v>956</v>
      </c>
      <c r="B59" s="487"/>
      <c r="C59" s="392"/>
      <c r="D59" s="392"/>
      <c r="E59" s="392"/>
      <c r="F59" s="392"/>
    </row>
    <row r="60" spans="1:10" s="10" customFormat="1" ht="14.85" customHeight="1">
      <c r="A60" s="169" t="s">
        <v>957</v>
      </c>
      <c r="B60" s="392"/>
      <c r="C60" s="392"/>
      <c r="D60" s="392"/>
      <c r="E60" s="392"/>
      <c r="F60" s="392"/>
    </row>
    <row r="63" spans="1:10" s="392" customFormat="1" ht="14.85" customHeight="1">
      <c r="A63" s="52" t="s">
        <v>11</v>
      </c>
      <c r="B63" s="475"/>
      <c r="C63" s="476"/>
      <c r="D63" s="476"/>
      <c r="E63" s="476"/>
      <c r="F63" s="476"/>
    </row>
  </sheetData>
  <mergeCells count="4">
    <mergeCell ref="A4:F4"/>
    <mergeCell ref="A18:F18"/>
    <mergeCell ref="A2:C2"/>
    <mergeCell ref="D2:F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FA9F-A690-4721-84A6-0C877885CFB0}">
  <sheetPr codeName="Sheet6">
    <tabColor rgb="FF00B0F0"/>
  </sheetPr>
  <dimension ref="A1:O80"/>
  <sheetViews>
    <sheetView showGridLines="0" topLeftCell="A35" zoomScaleNormal="100" workbookViewId="0">
      <selection activeCell="J7" sqref="J7"/>
    </sheetView>
  </sheetViews>
  <sheetFormatPr defaultColWidth="9.109375" defaultRowHeight="14.85" customHeight="1"/>
  <cols>
    <col min="1" max="1" width="59.88671875" style="11" customWidth="1"/>
    <col min="2" max="2" width="13.33203125" style="30" customWidth="1"/>
    <col min="3" max="6" width="13.33203125" style="11" customWidth="1"/>
    <col min="7" max="10" width="13.44140625" style="11" customWidth="1"/>
    <col min="11" max="16384" width="9.109375" style="11"/>
  </cols>
  <sheetData>
    <row r="1" spans="1:10" ht="39.9" customHeight="1">
      <c r="A1" s="67" t="s">
        <v>11</v>
      </c>
      <c r="B1" s="75"/>
      <c r="C1" s="75"/>
      <c r="D1" s="67"/>
      <c r="E1" s="75"/>
      <c r="F1" s="75"/>
    </row>
    <row r="2" spans="1:10" ht="39.9" customHeight="1" thickBot="1">
      <c r="A2" s="1143" t="s">
        <v>1144</v>
      </c>
      <c r="B2" s="1143"/>
      <c r="C2" s="1143"/>
      <c r="D2" s="1149"/>
      <c r="E2" s="1149"/>
      <c r="F2" s="1149"/>
    </row>
    <row r="3" spans="1:10" ht="14.85" customHeight="1">
      <c r="A3" s="392"/>
      <c r="B3" s="475"/>
      <c r="C3" s="392"/>
      <c r="D3" s="392"/>
      <c r="E3" s="392"/>
    </row>
    <row r="4" spans="1:10" ht="14.85" customHeight="1">
      <c r="A4" s="1148" t="s">
        <v>369</v>
      </c>
      <c r="B4" s="1148"/>
      <c r="C4" s="1148"/>
      <c r="D4" s="1148"/>
      <c r="E4" s="1148"/>
      <c r="F4" s="1148"/>
    </row>
    <row r="5" spans="1:10" s="25" customFormat="1" ht="26.4" customHeight="1">
      <c r="A5" s="1100"/>
      <c r="B5" s="1100"/>
      <c r="C5" s="1092" t="s">
        <v>1165</v>
      </c>
      <c r="D5" s="1092" t="s">
        <v>1166</v>
      </c>
      <c r="E5" s="1101" t="s">
        <v>62</v>
      </c>
      <c r="F5" s="1101" t="s">
        <v>318</v>
      </c>
      <c r="G5" s="1092" t="s">
        <v>756</v>
      </c>
      <c r="H5" s="1092" t="s">
        <v>207</v>
      </c>
      <c r="I5" s="1102" t="s">
        <v>62</v>
      </c>
      <c r="J5" s="1102" t="s">
        <v>318</v>
      </c>
    </row>
    <row r="6" spans="1:10" ht="14.85" customHeight="1">
      <c r="A6" s="239" t="s">
        <v>18</v>
      </c>
      <c r="B6" s="45" t="s">
        <v>200</v>
      </c>
      <c r="C6" s="46">
        <v>354.4</v>
      </c>
      <c r="D6" s="913">
        <v>295.5</v>
      </c>
      <c r="E6" s="619">
        <v>58.899999999999977</v>
      </c>
      <c r="F6" s="1033">
        <v>0.19932318104906929</v>
      </c>
      <c r="G6" s="183">
        <v>155.80000000000001</v>
      </c>
      <c r="H6" s="619">
        <v>129.9</v>
      </c>
      <c r="I6" s="619">
        <v>25.9</v>
      </c>
      <c r="J6" s="971">
        <v>0.19900000000000001</v>
      </c>
    </row>
    <row r="7" spans="1:10" ht="14.85" customHeight="1">
      <c r="A7" s="63" t="s">
        <v>215</v>
      </c>
      <c r="B7" s="45" t="s">
        <v>200</v>
      </c>
      <c r="C7" s="46">
        <v>115.7</v>
      </c>
      <c r="D7" s="913">
        <v>88.7</v>
      </c>
      <c r="E7" s="619">
        <v>27</v>
      </c>
      <c r="F7" s="971">
        <v>0.30439684329199546</v>
      </c>
      <c r="G7" s="183">
        <v>50.2</v>
      </c>
      <c r="H7" s="619">
        <v>40</v>
      </c>
      <c r="I7" s="619">
        <v>10.200000000000003</v>
      </c>
      <c r="J7" s="971">
        <v>0.25500000000000006</v>
      </c>
    </row>
    <row r="8" spans="1:10" ht="14.85" customHeight="1">
      <c r="A8" s="63" t="s">
        <v>96</v>
      </c>
      <c r="B8" s="45" t="s">
        <v>200</v>
      </c>
      <c r="C8" s="46">
        <v>102.9</v>
      </c>
      <c r="D8" s="913">
        <v>156.6</v>
      </c>
      <c r="E8" s="619">
        <v>-53.699999999999989</v>
      </c>
      <c r="F8" s="971">
        <v>-0.34291187739463597</v>
      </c>
      <c r="G8" s="183">
        <v>45.100000000000009</v>
      </c>
      <c r="H8" s="619">
        <v>64.099999999999994</v>
      </c>
      <c r="I8" s="619">
        <v>-18.999999999999986</v>
      </c>
      <c r="J8" s="971">
        <v>-0.29641185647425877</v>
      </c>
    </row>
    <row r="9" spans="1:10" ht="14.85" customHeight="1">
      <c r="A9" s="63" t="s">
        <v>218</v>
      </c>
      <c r="B9" s="45" t="s">
        <v>200</v>
      </c>
      <c r="C9" s="46">
        <v>61.7</v>
      </c>
      <c r="D9" s="913">
        <v>38.299999999999997</v>
      </c>
      <c r="E9" s="619">
        <v>23.400000000000006</v>
      </c>
      <c r="F9" s="971">
        <v>0.61096605744125343</v>
      </c>
      <c r="G9" s="183">
        <v>22.200000000000003</v>
      </c>
      <c r="H9" s="619">
        <v>15.799999999999997</v>
      </c>
      <c r="I9" s="619">
        <v>6.4000000000000057</v>
      </c>
      <c r="J9" s="971">
        <v>0.40506329113924094</v>
      </c>
    </row>
    <row r="10" spans="1:10" ht="14.85" customHeight="1">
      <c r="A10" s="63" t="s">
        <v>124</v>
      </c>
      <c r="B10" s="45" t="s">
        <v>200</v>
      </c>
      <c r="C10" s="46">
        <v>48.9</v>
      </c>
      <c r="D10" s="913">
        <v>106.2</v>
      </c>
      <c r="E10" s="619">
        <v>-57.300000000000004</v>
      </c>
      <c r="F10" s="971">
        <v>-0.53954802259887014</v>
      </c>
      <c r="G10" s="183">
        <v>17.099999999999998</v>
      </c>
      <c r="H10" s="619">
        <v>40</v>
      </c>
      <c r="I10" s="619">
        <v>-22.900000000000002</v>
      </c>
      <c r="J10" s="971">
        <v>-0.57250000000000001</v>
      </c>
    </row>
    <row r="11" spans="1:10" ht="14.85" customHeight="1">
      <c r="A11" s="63" t="s">
        <v>319</v>
      </c>
      <c r="B11" s="45" t="s">
        <v>200</v>
      </c>
      <c r="C11" s="46">
        <v>135.80000000000001</v>
      </c>
      <c r="D11" s="913">
        <v>161.9</v>
      </c>
      <c r="E11" s="619">
        <v>-26.099999999999994</v>
      </c>
      <c r="F11" s="971">
        <v>-0.16121062384187765</v>
      </c>
      <c r="G11" s="183">
        <v>72.100000000000023</v>
      </c>
      <c r="H11" s="619">
        <v>90.299999999999983</v>
      </c>
      <c r="I11" s="619">
        <v>-18.19999999999996</v>
      </c>
      <c r="J11" s="971">
        <v>-0.20155038759689883</v>
      </c>
    </row>
    <row r="12" spans="1:10" ht="14.85" customHeight="1">
      <c r="A12" s="959" t="s">
        <v>216</v>
      </c>
      <c r="B12" s="960" t="s">
        <v>169</v>
      </c>
      <c r="C12" s="964">
        <v>0.315</v>
      </c>
      <c r="D12" s="979">
        <v>0.39</v>
      </c>
      <c r="E12" s="980" t="s">
        <v>1079</v>
      </c>
      <c r="F12" s="981" t="s">
        <v>30</v>
      </c>
      <c r="G12" s="964">
        <v>0.312</v>
      </c>
      <c r="H12" s="979">
        <v>0.377</v>
      </c>
      <c r="I12" s="980" t="s">
        <v>1080</v>
      </c>
      <c r="J12" s="972" t="s">
        <v>30</v>
      </c>
    </row>
    <row r="13" spans="1:10" ht="14.85" customHeight="1">
      <c r="B13" s="11"/>
      <c r="E13" s="618"/>
    </row>
    <row r="14" spans="1:10" s="25" customFormat="1" ht="31.8" customHeight="1">
      <c r="A14" s="261"/>
      <c r="B14" s="264"/>
      <c r="C14" s="261" t="s">
        <v>712</v>
      </c>
      <c r="D14" s="261" t="s">
        <v>61</v>
      </c>
      <c r="E14" s="302" t="s">
        <v>62</v>
      </c>
      <c r="F14" s="302" t="s">
        <v>370</v>
      </c>
      <c r="G14" s="261" t="s">
        <v>712</v>
      </c>
      <c r="H14" s="261" t="s">
        <v>60</v>
      </c>
      <c r="I14" s="739" t="s">
        <v>62</v>
      </c>
      <c r="J14" s="739" t="s">
        <v>199</v>
      </c>
    </row>
    <row r="15" spans="1:10" ht="14.85" customHeight="1">
      <c r="A15" s="959" t="s">
        <v>320</v>
      </c>
      <c r="B15" s="960" t="s">
        <v>200</v>
      </c>
      <c r="C15" s="961">
        <v>2127.1</v>
      </c>
      <c r="D15" s="962">
        <v>2046.5</v>
      </c>
      <c r="E15" s="963">
        <v>80.599999999999909</v>
      </c>
      <c r="F15" s="946">
        <v>3.9384314683606113E-2</v>
      </c>
      <c r="G15" s="961">
        <v>2127.1</v>
      </c>
      <c r="H15" s="962">
        <v>2082.4</v>
      </c>
      <c r="I15" s="963">
        <v>44.699999999999818</v>
      </c>
      <c r="J15" s="946">
        <v>2.1465616596235026E-2</v>
      </c>
    </row>
    <row r="16" spans="1:10" ht="14.85" customHeight="1">
      <c r="A16" s="278"/>
      <c r="B16" s="278"/>
      <c r="C16" s="278"/>
      <c r="D16" s="278"/>
      <c r="E16" s="278"/>
      <c r="F16" s="278"/>
    </row>
    <row r="17" spans="1:6" ht="14.85" customHeight="1">
      <c r="A17" s="278"/>
      <c r="B17" s="278"/>
      <c r="C17" s="278"/>
      <c r="D17" s="278"/>
      <c r="E17" s="278"/>
      <c r="F17" s="278"/>
    </row>
    <row r="18" spans="1:6" ht="14.85" customHeight="1">
      <c r="A18" s="1148" t="s">
        <v>371</v>
      </c>
      <c r="B18" s="1148"/>
      <c r="C18" s="1148"/>
      <c r="D18" s="1148"/>
      <c r="E18" s="1148"/>
    </row>
    <row r="19" spans="1:6" ht="15.6">
      <c r="A19" s="1100"/>
      <c r="B19" s="1107"/>
      <c r="C19" s="1107" t="s">
        <v>372</v>
      </c>
      <c r="D19" s="1107" t="s">
        <v>436</v>
      </c>
      <c r="E19" s="1121" t="s">
        <v>62</v>
      </c>
      <c r="F19" s="1121" t="s">
        <v>318</v>
      </c>
    </row>
    <row r="20" spans="1:6" ht="14.85" customHeight="1">
      <c r="A20" s="68" t="s">
        <v>1035</v>
      </c>
      <c r="B20" s="76" t="s">
        <v>169</v>
      </c>
      <c r="C20" s="162">
        <v>100</v>
      </c>
      <c r="D20" s="874">
        <v>100</v>
      </c>
      <c r="E20" s="782" t="s">
        <v>1082</v>
      </c>
      <c r="F20" s="782" t="s">
        <v>30</v>
      </c>
    </row>
    <row r="21" spans="1:6" ht="14.85" customHeight="1">
      <c r="A21" s="68" t="s">
        <v>109</v>
      </c>
      <c r="B21" s="76"/>
      <c r="C21" s="59"/>
      <c r="D21" s="875"/>
      <c r="E21" s="976"/>
      <c r="F21" s="976"/>
    </row>
    <row r="22" spans="1:6" ht="14.85" customHeight="1">
      <c r="A22" s="64" t="s">
        <v>374</v>
      </c>
      <c r="B22" s="45" t="s">
        <v>200</v>
      </c>
      <c r="C22" s="77">
        <v>1584</v>
      </c>
      <c r="D22" s="876">
        <v>1429</v>
      </c>
      <c r="E22" s="978">
        <v>155</v>
      </c>
      <c r="F22" s="971">
        <v>0.108</v>
      </c>
    </row>
    <row r="23" spans="1:6" ht="14.85" customHeight="1">
      <c r="A23" s="64" t="s">
        <v>375</v>
      </c>
      <c r="B23" s="45" t="s">
        <v>169</v>
      </c>
      <c r="C23" s="171">
        <v>5.08</v>
      </c>
      <c r="D23" s="877">
        <v>4.1399999999999997</v>
      </c>
      <c r="E23" s="947" t="s">
        <v>1083</v>
      </c>
      <c r="F23" s="971" t="s">
        <v>30</v>
      </c>
    </row>
    <row r="24" spans="1:6" ht="14.85" customHeight="1">
      <c r="A24" s="64" t="s">
        <v>376</v>
      </c>
      <c r="B24" s="45" t="s">
        <v>200</v>
      </c>
      <c r="C24" s="172">
        <v>79.3</v>
      </c>
      <c r="D24" s="878">
        <v>74.900000000000006</v>
      </c>
      <c r="E24" s="978">
        <v>4.4000000000000004</v>
      </c>
      <c r="F24" s="971">
        <v>5.8999999999999997E-2</v>
      </c>
    </row>
    <row r="25" spans="1:6" ht="14.85" customHeight="1">
      <c r="A25" s="64" t="s">
        <v>377</v>
      </c>
      <c r="B25" s="45" t="s">
        <v>200</v>
      </c>
      <c r="C25" s="172">
        <v>40</v>
      </c>
      <c r="D25" s="878">
        <v>28</v>
      </c>
      <c r="E25" s="978">
        <v>12</v>
      </c>
      <c r="F25" s="971">
        <v>0.42899999999999999</v>
      </c>
    </row>
    <row r="26" spans="1:6" ht="28.8">
      <c r="A26" s="64" t="s">
        <v>378</v>
      </c>
      <c r="B26" s="45" t="s">
        <v>200</v>
      </c>
      <c r="C26" s="172">
        <v>10.1</v>
      </c>
      <c r="D26" s="878">
        <v>10.1</v>
      </c>
      <c r="E26" s="619" t="s">
        <v>112</v>
      </c>
      <c r="F26" s="971">
        <v>0</v>
      </c>
    </row>
    <row r="27" spans="1:6" ht="14.85" customHeight="1">
      <c r="A27" s="68" t="s">
        <v>379</v>
      </c>
      <c r="B27" s="76"/>
      <c r="C27" s="77"/>
      <c r="D27" s="876"/>
      <c r="E27" s="977"/>
      <c r="F27" s="971"/>
    </row>
    <row r="28" spans="1:6" ht="14.85" customHeight="1">
      <c r="A28" s="64" t="s">
        <v>374</v>
      </c>
      <c r="B28" s="45" t="s">
        <v>200</v>
      </c>
      <c r="C28" s="77">
        <v>1332</v>
      </c>
      <c r="D28" s="876">
        <v>1183</v>
      </c>
      <c r="E28" s="978">
        <v>149</v>
      </c>
      <c r="F28" s="971">
        <v>0.126</v>
      </c>
    </row>
    <row r="29" spans="1:6" ht="14.85" customHeight="1">
      <c r="A29" s="64" t="s">
        <v>380</v>
      </c>
      <c r="B29" s="45" t="s">
        <v>169</v>
      </c>
      <c r="C29" s="171">
        <v>5.09</v>
      </c>
      <c r="D29" s="877">
        <v>4.17</v>
      </c>
      <c r="E29" s="977" t="s">
        <v>1084</v>
      </c>
      <c r="F29" s="971" t="s">
        <v>30</v>
      </c>
    </row>
    <row r="30" spans="1:6" ht="14.85" customHeight="1">
      <c r="A30" s="64" t="s">
        <v>376</v>
      </c>
      <c r="B30" s="45" t="s">
        <v>200</v>
      </c>
      <c r="C30" s="172">
        <v>67.599999999999994</v>
      </c>
      <c r="D30" s="878">
        <v>64.5</v>
      </c>
      <c r="E30" s="978">
        <v>3.1</v>
      </c>
      <c r="F30" s="971">
        <v>4.8000000000000001E-2</v>
      </c>
    </row>
    <row r="31" spans="1:6" ht="14.85" customHeight="1">
      <c r="A31" s="161" t="s">
        <v>377</v>
      </c>
      <c r="B31" s="45" t="s">
        <v>200</v>
      </c>
      <c r="C31" s="172">
        <v>40</v>
      </c>
      <c r="D31" s="878">
        <v>28</v>
      </c>
      <c r="E31" s="978">
        <v>12</v>
      </c>
      <c r="F31" s="971">
        <v>0.42899999999999999</v>
      </c>
    </row>
    <row r="32" spans="1:6" ht="28.8">
      <c r="A32" s="64" t="s">
        <v>378</v>
      </c>
      <c r="B32" s="45" t="s">
        <v>200</v>
      </c>
      <c r="C32" s="172">
        <v>9.3000000000000007</v>
      </c>
      <c r="D32" s="878">
        <v>9.3000000000000007</v>
      </c>
      <c r="E32" s="619" t="s">
        <v>112</v>
      </c>
      <c r="F32" s="971">
        <v>0</v>
      </c>
    </row>
    <row r="33" spans="1:10" ht="14.85" customHeight="1">
      <c r="A33" s="68" t="s">
        <v>381</v>
      </c>
      <c r="B33" s="76"/>
      <c r="C33" s="77"/>
      <c r="D33" s="876"/>
      <c r="E33" s="977"/>
      <c r="F33" s="971"/>
    </row>
    <row r="34" spans="1:10" ht="14.85" customHeight="1">
      <c r="A34" s="64" t="s">
        <v>374</v>
      </c>
      <c r="B34" s="45" t="s">
        <v>200</v>
      </c>
      <c r="C34" s="77">
        <v>252</v>
      </c>
      <c r="D34" s="876">
        <v>246</v>
      </c>
      <c r="E34" s="978">
        <v>6</v>
      </c>
      <c r="F34" s="971">
        <v>2.4E-2</v>
      </c>
    </row>
    <row r="35" spans="1:10" ht="14.85" customHeight="1">
      <c r="A35" s="64" t="s">
        <v>380</v>
      </c>
      <c r="B35" s="45" t="s">
        <v>169</v>
      </c>
      <c r="C35" s="171">
        <v>5.03</v>
      </c>
      <c r="D35" s="877">
        <v>3.99</v>
      </c>
      <c r="E35" s="977" t="s">
        <v>1085</v>
      </c>
      <c r="F35" s="971" t="s">
        <v>30</v>
      </c>
    </row>
    <row r="36" spans="1:10" ht="14.85" customHeight="1">
      <c r="A36" s="64" t="s">
        <v>376</v>
      </c>
      <c r="B36" s="45" t="s">
        <v>200</v>
      </c>
      <c r="C36" s="172">
        <v>11.7</v>
      </c>
      <c r="D36" s="878">
        <v>10.4</v>
      </c>
      <c r="E36" s="978">
        <v>1.3</v>
      </c>
      <c r="F36" s="971">
        <v>0.125</v>
      </c>
    </row>
    <row r="37" spans="1:10" ht="28.8">
      <c r="A37" s="973" t="s">
        <v>378</v>
      </c>
      <c r="B37" s="960" t="s">
        <v>200</v>
      </c>
      <c r="C37" s="974">
        <v>0.8</v>
      </c>
      <c r="D37" s="975">
        <v>0.8</v>
      </c>
      <c r="E37" s="975" t="s">
        <v>112</v>
      </c>
      <c r="F37" s="972">
        <v>0</v>
      </c>
    </row>
    <row r="38" spans="1:10" ht="14.85" customHeight="1">
      <c r="A38" s="89" t="s">
        <v>1034</v>
      </c>
      <c r="B38" s="475"/>
      <c r="C38" s="392"/>
      <c r="D38" s="392"/>
      <c r="E38" s="392"/>
    </row>
    <row r="39" spans="1:10" ht="14.85" customHeight="1">
      <c r="A39" s="28" t="s">
        <v>998</v>
      </c>
      <c r="B39" s="475"/>
      <c r="C39" s="392"/>
      <c r="D39" s="392"/>
      <c r="E39" s="392"/>
    </row>
    <row r="40" spans="1:10" ht="14.85" customHeight="1">
      <c r="A40" s="17"/>
    </row>
    <row r="41" spans="1:10" ht="14.85" customHeight="1">
      <c r="A41" s="1148" t="s">
        <v>382</v>
      </c>
      <c r="B41" s="1148"/>
      <c r="C41" s="1148"/>
      <c r="D41" s="1148"/>
      <c r="E41" s="1148"/>
      <c r="F41" s="1148"/>
    </row>
    <row r="42" spans="1:10" ht="26.4" customHeight="1">
      <c r="A42" s="261"/>
      <c r="B42" s="264"/>
      <c r="C42" s="261" t="s">
        <v>712</v>
      </c>
      <c r="D42" s="261" t="s">
        <v>61</v>
      </c>
      <c r="E42" s="739" t="s">
        <v>62</v>
      </c>
      <c r="F42" s="739" t="s">
        <v>199</v>
      </c>
      <c r="G42" s="261" t="s">
        <v>712</v>
      </c>
      <c r="H42" s="261" t="s">
        <v>60</v>
      </c>
      <c r="I42" s="739" t="s">
        <v>62</v>
      </c>
      <c r="J42" s="739" t="s">
        <v>199</v>
      </c>
    </row>
    <row r="43" spans="1:10" ht="14.85" customHeight="1">
      <c r="A43" s="68" t="s">
        <v>131</v>
      </c>
      <c r="B43" s="76"/>
      <c r="C43" s="46"/>
      <c r="D43" s="47"/>
      <c r="E43" s="54"/>
      <c r="F43" s="55"/>
      <c r="G43" s="46"/>
      <c r="H43" s="47"/>
      <c r="I43" s="54"/>
      <c r="J43" s="55"/>
    </row>
    <row r="44" spans="1:10" ht="14.85" customHeight="1">
      <c r="A44" s="63" t="s">
        <v>383</v>
      </c>
      <c r="B44" s="45" t="s">
        <v>384</v>
      </c>
      <c r="C44" s="90">
        <v>130</v>
      </c>
      <c r="D44" s="91">
        <v>128</v>
      </c>
      <c r="E44" s="568">
        <v>2</v>
      </c>
      <c r="F44" s="55" t="s">
        <v>419</v>
      </c>
      <c r="G44" s="90">
        <v>130</v>
      </c>
      <c r="H44" s="91">
        <v>129</v>
      </c>
      <c r="I44" s="568">
        <v>2</v>
      </c>
      <c r="J44" s="55" t="s">
        <v>767</v>
      </c>
    </row>
    <row r="45" spans="1:10" ht="14.85" customHeight="1">
      <c r="A45" s="63" t="s">
        <v>386</v>
      </c>
      <c r="B45" s="45" t="s">
        <v>387</v>
      </c>
      <c r="C45" s="669" t="s">
        <v>807</v>
      </c>
      <c r="D45" s="577" t="s">
        <v>389</v>
      </c>
      <c r="E45" s="353">
        <v>8</v>
      </c>
      <c r="F45" s="55" t="s">
        <v>368</v>
      </c>
      <c r="G45" s="669" t="s">
        <v>807</v>
      </c>
      <c r="H45" s="577" t="s">
        <v>388</v>
      </c>
      <c r="I45" s="353">
        <v>5</v>
      </c>
      <c r="J45" s="55" t="s">
        <v>390</v>
      </c>
    </row>
    <row r="46" spans="1:10" ht="14.85" customHeight="1">
      <c r="A46" s="827" t="s">
        <v>391</v>
      </c>
      <c r="B46" s="45" t="s">
        <v>387</v>
      </c>
      <c r="C46" s="90">
        <v>77</v>
      </c>
      <c r="D46" s="91">
        <v>65</v>
      </c>
      <c r="E46" s="353">
        <v>12</v>
      </c>
      <c r="F46" s="55" t="s">
        <v>808</v>
      </c>
      <c r="G46" s="90">
        <v>77</v>
      </c>
      <c r="H46" s="91">
        <v>69</v>
      </c>
      <c r="I46" s="353">
        <v>8</v>
      </c>
      <c r="J46" s="55" t="s">
        <v>809</v>
      </c>
    </row>
    <row r="47" spans="1:10" ht="14.85" customHeight="1">
      <c r="A47" s="228" t="s">
        <v>392</v>
      </c>
      <c r="B47" s="45" t="s">
        <v>393</v>
      </c>
      <c r="C47" s="669" t="s">
        <v>810</v>
      </c>
      <c r="D47" s="91" t="s">
        <v>395</v>
      </c>
      <c r="E47" s="353">
        <v>196</v>
      </c>
      <c r="F47" s="55" t="s">
        <v>811</v>
      </c>
      <c r="G47" s="669" t="s">
        <v>810</v>
      </c>
      <c r="H47" s="91" t="s">
        <v>394</v>
      </c>
      <c r="I47" s="353">
        <v>140</v>
      </c>
      <c r="J47" s="55" t="s">
        <v>812</v>
      </c>
    </row>
    <row r="48" spans="1:10" ht="14.85" customHeight="1">
      <c r="A48" s="276" t="s">
        <v>397</v>
      </c>
      <c r="B48" s="181" t="s">
        <v>387</v>
      </c>
      <c r="C48" s="234">
        <v>905</v>
      </c>
      <c r="D48" s="235">
        <v>729</v>
      </c>
      <c r="E48" s="236">
        <v>176</v>
      </c>
      <c r="F48" s="214" t="s">
        <v>813</v>
      </c>
      <c r="G48" s="234">
        <v>905</v>
      </c>
      <c r="H48" s="235">
        <v>836</v>
      </c>
      <c r="I48" s="236">
        <v>69</v>
      </c>
      <c r="J48" s="214" t="s">
        <v>814</v>
      </c>
    </row>
    <row r="49" spans="1:10" ht="14.85" customHeight="1">
      <c r="A49" s="296" t="s">
        <v>191</v>
      </c>
      <c r="B49" s="311"/>
      <c r="C49" s="312"/>
      <c r="D49" s="313"/>
      <c r="E49" s="314"/>
      <c r="F49" s="315"/>
      <c r="G49" s="312"/>
      <c r="H49" s="313"/>
      <c r="I49" s="314"/>
      <c r="J49" s="315"/>
    </row>
    <row r="50" spans="1:10" ht="14.85" customHeight="1">
      <c r="A50" s="63" t="s">
        <v>383</v>
      </c>
      <c r="B50" s="45" t="s">
        <v>384</v>
      </c>
      <c r="C50" s="90">
        <v>10</v>
      </c>
      <c r="D50" s="91">
        <v>10</v>
      </c>
      <c r="E50" s="568">
        <v>0</v>
      </c>
      <c r="F50" s="55" t="s">
        <v>385</v>
      </c>
      <c r="G50" s="90">
        <v>10</v>
      </c>
      <c r="H50" s="91">
        <v>10</v>
      </c>
      <c r="I50" s="568">
        <v>0</v>
      </c>
      <c r="J50" s="55" t="s">
        <v>385</v>
      </c>
    </row>
    <row r="51" spans="1:10" ht="14.85" customHeight="1">
      <c r="A51" s="816" t="s">
        <v>386</v>
      </c>
      <c r="B51" s="817" t="s">
        <v>387</v>
      </c>
      <c r="C51" s="814">
        <v>626</v>
      </c>
      <c r="D51" s="818">
        <v>626</v>
      </c>
      <c r="E51" s="819">
        <v>0</v>
      </c>
      <c r="F51" s="278" t="s">
        <v>361</v>
      </c>
      <c r="G51" s="814">
        <v>626</v>
      </c>
      <c r="H51" s="818">
        <v>626</v>
      </c>
      <c r="I51" s="819">
        <v>0</v>
      </c>
      <c r="J51" s="278" t="s">
        <v>815</v>
      </c>
    </row>
    <row r="52" spans="1:10" s="25" customFormat="1" ht="26.4">
      <c r="A52" s="820"/>
      <c r="B52" s="820"/>
      <c r="C52" s="274" t="s">
        <v>1165</v>
      </c>
      <c r="D52" s="274" t="s">
        <v>1166</v>
      </c>
      <c r="E52" s="569" t="s">
        <v>62</v>
      </c>
      <c r="F52" s="569" t="s">
        <v>318</v>
      </c>
      <c r="G52" s="274" t="s">
        <v>756</v>
      </c>
      <c r="H52" s="274" t="s">
        <v>207</v>
      </c>
      <c r="I52" s="853" t="s">
        <v>62</v>
      </c>
      <c r="J52" s="853" t="s">
        <v>318</v>
      </c>
    </row>
    <row r="53" spans="1:10" s="17" customFormat="1" ht="14.85" customHeight="1">
      <c r="A53" s="68" t="s">
        <v>398</v>
      </c>
      <c r="B53" s="76"/>
      <c r="C53" s="59"/>
      <c r="D53" s="60"/>
      <c r="E53" s="61"/>
      <c r="F53" s="62"/>
      <c r="G53" s="59"/>
      <c r="H53" s="60"/>
      <c r="I53" s="61"/>
      <c r="J53" s="62"/>
    </row>
    <row r="54" spans="1:10" ht="14.85" customHeight="1">
      <c r="A54" s="63" t="s">
        <v>399</v>
      </c>
      <c r="B54" s="45" t="s">
        <v>161</v>
      </c>
      <c r="C54" s="668" t="s">
        <v>739</v>
      </c>
      <c r="D54" s="674" t="s">
        <v>740</v>
      </c>
      <c r="E54" s="207" t="s">
        <v>330</v>
      </c>
      <c r="F54" s="55" t="s">
        <v>741</v>
      </c>
      <c r="G54" s="668" t="s">
        <v>760</v>
      </c>
      <c r="H54" s="674" t="s">
        <v>286</v>
      </c>
      <c r="I54" s="207" t="s">
        <v>328</v>
      </c>
      <c r="J54" s="55" t="s">
        <v>359</v>
      </c>
    </row>
    <row r="55" spans="1:10" ht="14.85" customHeight="1">
      <c r="A55" s="180" t="s">
        <v>400</v>
      </c>
      <c r="B55" s="45" t="s">
        <v>161</v>
      </c>
      <c r="C55" s="668" t="s">
        <v>816</v>
      </c>
      <c r="D55" s="206" t="s">
        <v>817</v>
      </c>
      <c r="E55" s="208" t="s">
        <v>328</v>
      </c>
      <c r="F55" s="55" t="s">
        <v>818</v>
      </c>
      <c r="G55" s="668" t="s">
        <v>819</v>
      </c>
      <c r="H55" s="206" t="s">
        <v>820</v>
      </c>
      <c r="I55" s="208" t="s">
        <v>463</v>
      </c>
      <c r="J55" s="55" t="s">
        <v>821</v>
      </c>
    </row>
    <row r="56" spans="1:10" ht="14.85" customHeight="1">
      <c r="A56" s="180" t="s">
        <v>403</v>
      </c>
      <c r="B56" s="45" t="s">
        <v>161</v>
      </c>
      <c r="C56" s="668" t="s">
        <v>822</v>
      </c>
      <c r="D56" s="674" t="s">
        <v>823</v>
      </c>
      <c r="E56" s="207" t="s">
        <v>178</v>
      </c>
      <c r="F56" s="55" t="s">
        <v>406</v>
      </c>
      <c r="G56" s="668" t="s">
        <v>824</v>
      </c>
      <c r="H56" s="674" t="s">
        <v>825</v>
      </c>
      <c r="I56" s="207" t="s">
        <v>402</v>
      </c>
      <c r="J56" s="55" t="s">
        <v>826</v>
      </c>
    </row>
    <row r="57" spans="1:10" ht="14.85" customHeight="1">
      <c r="A57" s="63" t="s">
        <v>405</v>
      </c>
      <c r="B57" s="45" t="s">
        <v>169</v>
      </c>
      <c r="C57" s="72" t="s">
        <v>396</v>
      </c>
      <c r="D57" s="73" t="s">
        <v>827</v>
      </c>
      <c r="E57" s="209" t="s">
        <v>828</v>
      </c>
      <c r="F57" s="74" t="s">
        <v>30</v>
      </c>
      <c r="G57" s="72" t="s">
        <v>829</v>
      </c>
      <c r="H57" s="73" t="s">
        <v>830</v>
      </c>
      <c r="I57" s="209" t="s">
        <v>831</v>
      </c>
      <c r="J57" s="74" t="s">
        <v>30</v>
      </c>
    </row>
    <row r="58" spans="1:10" ht="14.85" customHeight="1">
      <c r="A58" s="63" t="s">
        <v>407</v>
      </c>
      <c r="B58" s="45" t="s">
        <v>387</v>
      </c>
      <c r="C58" s="670" t="s">
        <v>832</v>
      </c>
      <c r="D58" s="8" t="s">
        <v>833</v>
      </c>
      <c r="E58" s="232" t="s">
        <v>834</v>
      </c>
      <c r="F58" s="55" t="s">
        <v>835</v>
      </c>
      <c r="G58" s="670" t="s">
        <v>836</v>
      </c>
      <c r="H58" s="8" t="s">
        <v>837</v>
      </c>
      <c r="I58" s="232" t="s">
        <v>838</v>
      </c>
      <c r="J58" s="55" t="s">
        <v>839</v>
      </c>
    </row>
    <row r="59" spans="1:10" ht="14.85" customHeight="1">
      <c r="A59" s="63" t="s">
        <v>408</v>
      </c>
      <c r="B59" s="45" t="s">
        <v>387</v>
      </c>
      <c r="C59" s="671" t="s">
        <v>840</v>
      </c>
      <c r="D59" s="675" t="s">
        <v>841</v>
      </c>
      <c r="E59" s="233" t="s">
        <v>842</v>
      </c>
      <c r="F59" s="213" t="s">
        <v>843</v>
      </c>
      <c r="G59" s="671" t="s">
        <v>844</v>
      </c>
      <c r="H59" s="675" t="s">
        <v>239</v>
      </c>
      <c r="I59" s="233" t="s">
        <v>446</v>
      </c>
      <c r="J59" s="213" t="s">
        <v>845</v>
      </c>
    </row>
    <row r="60" spans="1:10" ht="14.85" customHeight="1">
      <c r="A60" s="63" t="s">
        <v>409</v>
      </c>
      <c r="B60" s="45" t="s">
        <v>393</v>
      </c>
      <c r="C60" s="210">
        <v>200</v>
      </c>
      <c r="D60" s="211">
        <v>290</v>
      </c>
      <c r="E60" s="209">
        <v>-90</v>
      </c>
      <c r="F60" s="212" t="s">
        <v>846</v>
      </c>
      <c r="G60" s="210">
        <v>104</v>
      </c>
      <c r="H60" s="211">
        <v>142</v>
      </c>
      <c r="I60" s="209">
        <v>-38</v>
      </c>
      <c r="J60" s="212" t="s">
        <v>847</v>
      </c>
    </row>
    <row r="61" spans="1:10" ht="14.85" customHeight="1">
      <c r="A61" s="63" t="s">
        <v>410</v>
      </c>
      <c r="B61" s="45" t="s">
        <v>411</v>
      </c>
      <c r="C61" s="210">
        <v>36</v>
      </c>
      <c r="D61" s="211">
        <v>46</v>
      </c>
      <c r="E61" s="209">
        <v>-10</v>
      </c>
      <c r="F61" s="212" t="s">
        <v>848</v>
      </c>
      <c r="G61" s="210">
        <v>40</v>
      </c>
      <c r="H61" s="211">
        <v>43</v>
      </c>
      <c r="I61" s="209">
        <v>-2</v>
      </c>
      <c r="J61" s="212" t="s">
        <v>449</v>
      </c>
    </row>
    <row r="62" spans="1:10" ht="14.85" customHeight="1">
      <c r="A62" s="63" t="s">
        <v>179</v>
      </c>
      <c r="B62" s="45" t="s">
        <v>412</v>
      </c>
      <c r="C62" s="672" t="s">
        <v>742</v>
      </c>
      <c r="D62" s="656" t="s">
        <v>270</v>
      </c>
      <c r="E62" s="207" t="s">
        <v>463</v>
      </c>
      <c r="F62" s="212" t="s">
        <v>738</v>
      </c>
      <c r="G62" s="672" t="s">
        <v>272</v>
      </c>
      <c r="H62" s="656" t="s">
        <v>293</v>
      </c>
      <c r="I62" s="207" t="s">
        <v>339</v>
      </c>
      <c r="J62" s="212" t="s">
        <v>849</v>
      </c>
    </row>
    <row r="63" spans="1:10" ht="14.85" customHeight="1">
      <c r="A63" s="63" t="s">
        <v>184</v>
      </c>
      <c r="B63" s="45" t="s">
        <v>185</v>
      </c>
      <c r="C63" s="234">
        <v>50</v>
      </c>
      <c r="D63" s="235">
        <v>33</v>
      </c>
      <c r="E63" s="236">
        <v>17</v>
      </c>
      <c r="F63" s="214" t="s">
        <v>744</v>
      </c>
      <c r="G63" s="234">
        <v>36</v>
      </c>
      <c r="H63" s="235">
        <v>14</v>
      </c>
      <c r="I63" s="236">
        <v>22</v>
      </c>
      <c r="J63" s="214" t="s">
        <v>850</v>
      </c>
    </row>
    <row r="64" spans="1:10" ht="14.85" customHeight="1">
      <c r="A64" s="276" t="s">
        <v>413</v>
      </c>
      <c r="B64" s="181" t="s">
        <v>161</v>
      </c>
      <c r="C64" s="673" t="s">
        <v>300</v>
      </c>
      <c r="D64" s="676" t="s">
        <v>300</v>
      </c>
      <c r="E64" s="310" t="s">
        <v>765</v>
      </c>
      <c r="F64" s="214" t="s">
        <v>851</v>
      </c>
      <c r="G64" s="673" t="s">
        <v>328</v>
      </c>
      <c r="H64" s="676" t="s">
        <v>328</v>
      </c>
      <c r="I64" s="310" t="s">
        <v>765</v>
      </c>
      <c r="J64" s="214" t="s">
        <v>852</v>
      </c>
    </row>
    <row r="65" spans="1:15" s="17" customFormat="1" ht="14.85" customHeight="1">
      <c r="A65" s="296" t="s">
        <v>414</v>
      </c>
      <c r="B65" s="311"/>
      <c r="C65" s="312"/>
      <c r="D65" s="313"/>
      <c r="E65" s="314"/>
      <c r="F65" s="315"/>
      <c r="G65" s="312"/>
      <c r="H65" s="313"/>
      <c r="I65" s="314"/>
      <c r="J65" s="315"/>
    </row>
    <row r="66" spans="1:15" ht="14.85" customHeight="1">
      <c r="A66" s="63" t="s">
        <v>194</v>
      </c>
      <c r="B66" s="45" t="s">
        <v>161</v>
      </c>
      <c r="C66" s="672" t="s">
        <v>752</v>
      </c>
      <c r="D66" s="656" t="s">
        <v>753</v>
      </c>
      <c r="E66" s="207" t="s">
        <v>275</v>
      </c>
      <c r="F66" s="212" t="s">
        <v>754</v>
      </c>
      <c r="G66" s="672" t="s">
        <v>762</v>
      </c>
      <c r="H66" s="656" t="s">
        <v>312</v>
      </c>
      <c r="I66" s="207" t="s">
        <v>454</v>
      </c>
      <c r="J66" s="212" t="s">
        <v>853</v>
      </c>
    </row>
    <row r="67" spans="1:15" ht="14.85" customHeight="1">
      <c r="A67" s="180" t="s">
        <v>400</v>
      </c>
      <c r="B67" s="45" t="s">
        <v>161</v>
      </c>
      <c r="C67" s="672" t="s">
        <v>417</v>
      </c>
      <c r="D67" s="649" t="s">
        <v>854</v>
      </c>
      <c r="E67" s="207" t="s">
        <v>347</v>
      </c>
      <c r="F67" s="212" t="s">
        <v>452</v>
      </c>
      <c r="G67" s="672" t="s">
        <v>182</v>
      </c>
      <c r="H67" s="649" t="s">
        <v>182</v>
      </c>
      <c r="I67" s="207" t="s">
        <v>765</v>
      </c>
      <c r="J67" s="212" t="s">
        <v>855</v>
      </c>
    </row>
    <row r="68" spans="1:15" ht="14.85" customHeight="1">
      <c r="A68" s="180" t="s">
        <v>403</v>
      </c>
      <c r="B68" s="45" t="s">
        <v>161</v>
      </c>
      <c r="C68" s="672" t="s">
        <v>856</v>
      </c>
      <c r="D68" s="656" t="s">
        <v>857</v>
      </c>
      <c r="E68" s="207" t="s">
        <v>757</v>
      </c>
      <c r="F68" s="212" t="s">
        <v>858</v>
      </c>
      <c r="G68" s="672" t="s">
        <v>769</v>
      </c>
      <c r="H68" s="656" t="s">
        <v>349</v>
      </c>
      <c r="I68" s="207" t="s">
        <v>357</v>
      </c>
      <c r="J68" s="212" t="s">
        <v>859</v>
      </c>
    </row>
    <row r="69" spans="1:15" ht="14.85" customHeight="1">
      <c r="A69" s="63" t="s">
        <v>418</v>
      </c>
      <c r="B69" s="45" t="s">
        <v>387</v>
      </c>
      <c r="C69" s="672" t="s">
        <v>144</v>
      </c>
      <c r="D69" s="656" t="s">
        <v>251</v>
      </c>
      <c r="E69" s="207" t="s">
        <v>150</v>
      </c>
      <c r="F69" s="212" t="s">
        <v>860</v>
      </c>
      <c r="G69" s="672" t="s">
        <v>155</v>
      </c>
      <c r="H69" s="656" t="s">
        <v>253</v>
      </c>
      <c r="I69" s="207" t="s">
        <v>861</v>
      </c>
      <c r="J69" s="212" t="s">
        <v>862</v>
      </c>
    </row>
    <row r="70" spans="1:15" ht="14.85" customHeight="1">
      <c r="A70" s="63" t="s">
        <v>405</v>
      </c>
      <c r="B70" s="45" t="s">
        <v>169</v>
      </c>
      <c r="C70" s="215" t="s">
        <v>863</v>
      </c>
      <c r="D70" s="195" t="s">
        <v>863</v>
      </c>
      <c r="E70" s="526" t="s">
        <v>786</v>
      </c>
      <c r="F70" s="216" t="s">
        <v>30</v>
      </c>
      <c r="G70" s="215" t="s">
        <v>416</v>
      </c>
      <c r="H70" s="195" t="s">
        <v>864</v>
      </c>
      <c r="I70" s="526" t="s">
        <v>865</v>
      </c>
      <c r="J70" s="216" t="s">
        <v>30</v>
      </c>
    </row>
    <row r="71" spans="1:15" ht="14.85" customHeight="1">
      <c r="A71" s="63" t="s">
        <v>410</v>
      </c>
      <c r="B71" s="45" t="s">
        <v>411</v>
      </c>
      <c r="C71" s="210">
        <v>57</v>
      </c>
      <c r="D71" s="211">
        <v>57</v>
      </c>
      <c r="E71" s="209">
        <v>0</v>
      </c>
      <c r="F71" s="212" t="s">
        <v>385</v>
      </c>
      <c r="G71" s="210">
        <v>57</v>
      </c>
      <c r="H71" s="211">
        <v>55</v>
      </c>
      <c r="I71" s="209">
        <v>2</v>
      </c>
      <c r="J71" s="212" t="s">
        <v>827</v>
      </c>
    </row>
    <row r="72" spans="1:15" ht="14.85" customHeight="1">
      <c r="A72" s="63" t="s">
        <v>179</v>
      </c>
      <c r="B72" s="45" t="s">
        <v>412</v>
      </c>
      <c r="C72" s="672" t="s">
        <v>866</v>
      </c>
      <c r="D72" s="656" t="s">
        <v>421</v>
      </c>
      <c r="E72" s="217" t="s">
        <v>420</v>
      </c>
      <c r="F72" s="212" t="s">
        <v>867</v>
      </c>
      <c r="G72" s="672" t="s">
        <v>420</v>
      </c>
      <c r="H72" s="656" t="s">
        <v>421</v>
      </c>
      <c r="I72" s="217" t="s">
        <v>421</v>
      </c>
      <c r="J72" s="212" t="s">
        <v>868</v>
      </c>
    </row>
    <row r="73" spans="1:15" s="10" customFormat="1" ht="14.85" customHeight="1">
      <c r="A73" s="276" t="s">
        <v>184</v>
      </c>
      <c r="B73" s="181" t="s">
        <v>185</v>
      </c>
      <c r="C73" s="678" t="s">
        <v>274</v>
      </c>
      <c r="D73" s="677" t="s">
        <v>300</v>
      </c>
      <c r="E73" s="310" t="s">
        <v>189</v>
      </c>
      <c r="F73" s="214" t="s">
        <v>869</v>
      </c>
      <c r="G73" s="678" t="s">
        <v>357</v>
      </c>
      <c r="H73" s="677" t="s">
        <v>328</v>
      </c>
      <c r="I73" s="310" t="s">
        <v>337</v>
      </c>
      <c r="J73" s="214" t="s">
        <v>870</v>
      </c>
      <c r="K73" s="392"/>
      <c r="L73" s="489"/>
      <c r="M73" s="489"/>
      <c r="N73" s="489"/>
      <c r="O73" s="489"/>
    </row>
    <row r="74" spans="1:15" s="27" customFormat="1" ht="14.85" customHeight="1">
      <c r="A74" s="296" t="s">
        <v>422</v>
      </c>
      <c r="B74" s="311"/>
      <c r="C74" s="312"/>
      <c r="D74" s="313"/>
      <c r="E74" s="314"/>
      <c r="F74" s="315"/>
      <c r="G74" s="312"/>
      <c r="H74" s="313"/>
      <c r="I74" s="314"/>
      <c r="J74" s="315"/>
      <c r="L74" s="489"/>
      <c r="M74" s="489"/>
      <c r="N74" s="489"/>
      <c r="O74" s="489"/>
    </row>
    <row r="75" spans="1:15" ht="14.85" customHeight="1">
      <c r="A75" s="316" t="s">
        <v>423</v>
      </c>
      <c r="B75" s="533" t="s">
        <v>169</v>
      </c>
      <c r="C75" s="317" t="s">
        <v>871</v>
      </c>
      <c r="D75" s="679" t="s">
        <v>872</v>
      </c>
      <c r="E75" s="318" t="s">
        <v>873</v>
      </c>
      <c r="F75" s="319" t="s">
        <v>30</v>
      </c>
      <c r="G75" s="317" t="s">
        <v>874</v>
      </c>
      <c r="H75" s="679" t="s">
        <v>875</v>
      </c>
      <c r="I75" s="318" t="s">
        <v>876</v>
      </c>
      <c r="J75" s="319" t="s">
        <v>30</v>
      </c>
    </row>
    <row r="76" spans="1:15" ht="14.85" customHeight="1">
      <c r="A76" s="151"/>
      <c r="B76" s="475"/>
      <c r="C76" s="392"/>
      <c r="D76" s="392"/>
      <c r="E76" s="392"/>
    </row>
    <row r="77" spans="1:15" ht="14.85" customHeight="1">
      <c r="A77" s="151"/>
      <c r="B77" s="475"/>
      <c r="C77" s="392"/>
      <c r="D77" s="392"/>
      <c r="E77" s="392"/>
    </row>
    <row r="78" spans="1:15" ht="14.85" customHeight="1">
      <c r="A78" s="151"/>
      <c r="B78" s="475"/>
      <c r="C78" s="392"/>
      <c r="D78" s="392"/>
      <c r="E78" s="392"/>
    </row>
    <row r="79" spans="1:15" s="392" customFormat="1" ht="14.85" customHeight="1">
      <c r="A79" s="52" t="s">
        <v>11</v>
      </c>
      <c r="B79" s="475"/>
      <c r="C79" s="476"/>
      <c r="D79" s="476"/>
      <c r="E79" s="476"/>
      <c r="F79" s="476"/>
    </row>
    <row r="80" spans="1:15" ht="14.85" customHeight="1">
      <c r="A80" s="151"/>
    </row>
  </sheetData>
  <mergeCells count="5">
    <mergeCell ref="A18:E18"/>
    <mergeCell ref="A41:F41"/>
    <mergeCell ref="A4:F4"/>
    <mergeCell ref="A2:C2"/>
    <mergeCell ref="D2:F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1E3E-7CDE-49CF-84D2-39C8FC657E3D}">
  <sheetPr codeName="Sheet8">
    <tabColor rgb="FF4057E3"/>
  </sheetPr>
  <dimension ref="A1:J45"/>
  <sheetViews>
    <sheetView zoomScaleNormal="100" workbookViewId="0"/>
  </sheetViews>
  <sheetFormatPr defaultColWidth="9.109375" defaultRowHeight="14.85" customHeight="1"/>
  <cols>
    <col min="1" max="1" width="65.44140625" style="11" customWidth="1"/>
    <col min="2" max="2" width="13.33203125" style="30" customWidth="1"/>
    <col min="3" max="4" width="14" style="11" bestFit="1" customWidth="1"/>
    <col min="5" max="10" width="13.33203125" style="11" customWidth="1"/>
    <col min="11" max="16384" width="9.109375" style="11"/>
  </cols>
  <sheetData>
    <row r="1" spans="1:10" ht="39.9" customHeight="1">
      <c r="A1" s="67" t="s">
        <v>11</v>
      </c>
      <c r="B1" s="75"/>
      <c r="C1" s="75"/>
      <c r="D1" s="67"/>
      <c r="E1" s="75"/>
      <c r="F1" s="75"/>
    </row>
    <row r="2" spans="1:10" ht="39.9" customHeight="1" thickBot="1">
      <c r="A2" s="1143" t="s">
        <v>1145</v>
      </c>
      <c r="B2" s="1143"/>
      <c r="C2" s="1143"/>
      <c r="D2" s="1149"/>
      <c r="E2" s="1149"/>
      <c r="F2" s="1149"/>
      <c r="G2" s="1153"/>
      <c r="H2" s="1153"/>
    </row>
    <row r="3" spans="1:10" ht="14.85" customHeight="1">
      <c r="A3" s="392"/>
      <c r="B3" s="392"/>
      <c r="C3" s="392"/>
      <c r="D3" s="392"/>
      <c r="E3" s="392"/>
    </row>
    <row r="4" spans="1:10" ht="14.85" customHeight="1">
      <c r="A4" s="1148" t="s">
        <v>424</v>
      </c>
      <c r="B4" s="1148"/>
      <c r="C4" s="1148"/>
      <c r="D4" s="1148"/>
      <c r="E4" s="1148"/>
      <c r="F4" s="1148"/>
    </row>
    <row r="5" spans="1:10" s="25" customFormat="1" ht="26.4" customHeight="1">
      <c r="A5" s="261"/>
      <c r="B5" s="261"/>
      <c r="C5" s="274" t="s">
        <v>1165</v>
      </c>
      <c r="D5" s="274" t="s">
        <v>1166</v>
      </c>
      <c r="E5" s="569" t="s">
        <v>62</v>
      </c>
      <c r="F5" s="569" t="s">
        <v>318</v>
      </c>
      <c r="G5" s="274" t="s">
        <v>756</v>
      </c>
      <c r="H5" s="274" t="s">
        <v>207</v>
      </c>
      <c r="I5" s="853" t="s">
        <v>62</v>
      </c>
      <c r="J5" s="853" t="s">
        <v>318</v>
      </c>
    </row>
    <row r="6" spans="1:10" ht="14.85" customHeight="1">
      <c r="A6" s="239" t="s">
        <v>18</v>
      </c>
      <c r="B6" s="45" t="s">
        <v>200</v>
      </c>
      <c r="C6" s="46">
        <v>63.8</v>
      </c>
      <c r="D6" s="47">
        <v>61.1</v>
      </c>
      <c r="E6" s="54">
        <v>2.6999999999999957</v>
      </c>
      <c r="F6" s="55">
        <v>4.4189852700490931E-2</v>
      </c>
      <c r="G6" s="851">
        <v>19.199999999999996</v>
      </c>
      <c r="H6" s="838">
        <v>46.6</v>
      </c>
      <c r="I6" s="847">
        <v>-27.400000000000006</v>
      </c>
      <c r="J6" s="852">
        <v>-0.58798283261802586</v>
      </c>
    </row>
    <row r="7" spans="1:10" ht="14.85" customHeight="1">
      <c r="A7" s="63" t="s">
        <v>215</v>
      </c>
      <c r="B7" s="45" t="s">
        <v>200</v>
      </c>
      <c r="C7" s="46">
        <v>25.2</v>
      </c>
      <c r="D7" s="47">
        <v>32.200000000000003</v>
      </c>
      <c r="E7" s="54">
        <v>-7.0000000000000036</v>
      </c>
      <c r="F7" s="55">
        <v>-0.21739130434782619</v>
      </c>
      <c r="G7" s="851">
        <v>5.3000000000000007</v>
      </c>
      <c r="H7" s="838">
        <v>3.6000000000000014</v>
      </c>
      <c r="I7" s="847">
        <v>1.6999999999999993</v>
      </c>
      <c r="J7" s="852">
        <v>0.47222222222222182</v>
      </c>
    </row>
    <row r="8" spans="1:10" ht="14.85" customHeight="1">
      <c r="A8" s="63" t="s">
        <v>96</v>
      </c>
      <c r="B8" s="45" t="s">
        <v>200</v>
      </c>
      <c r="C8" s="46">
        <v>25.2</v>
      </c>
      <c r="D8" s="47">
        <v>32.200000000000003</v>
      </c>
      <c r="E8" s="54">
        <v>-7.0000000000000036</v>
      </c>
      <c r="F8" s="55">
        <v>-0.21739130434782619</v>
      </c>
      <c r="G8" s="851">
        <v>5.3000000000000007</v>
      </c>
      <c r="H8" s="838">
        <v>3.6000000000000014</v>
      </c>
      <c r="I8" s="847">
        <v>1.6999999999999993</v>
      </c>
      <c r="J8" s="852">
        <v>0.47222222222222182</v>
      </c>
    </row>
    <row r="9" spans="1:10" ht="14.85" customHeight="1">
      <c r="A9" s="63" t="s">
        <v>218</v>
      </c>
      <c r="B9" s="45" t="s">
        <v>200</v>
      </c>
      <c r="C9" s="46">
        <v>19.399999999999999</v>
      </c>
      <c r="D9" s="47">
        <v>26.5</v>
      </c>
      <c r="E9" s="54">
        <v>-7.1000000000000014</v>
      </c>
      <c r="F9" s="55">
        <v>-0.26792452830188684</v>
      </c>
      <c r="G9" s="851">
        <v>2.3999999999999986</v>
      </c>
      <c r="H9" s="838">
        <v>0.89999999999999858</v>
      </c>
      <c r="I9" s="847">
        <v>1.5</v>
      </c>
      <c r="J9" s="852">
        <v>1.6666666666666694</v>
      </c>
    </row>
    <row r="10" spans="1:10" ht="14.85" customHeight="1">
      <c r="A10" s="63" t="s">
        <v>124</v>
      </c>
      <c r="B10" s="45" t="s">
        <v>200</v>
      </c>
      <c r="C10" s="46">
        <v>19.399999999999999</v>
      </c>
      <c r="D10" s="47">
        <v>26.5</v>
      </c>
      <c r="E10" s="54">
        <v>-7.1000000000000014</v>
      </c>
      <c r="F10" s="55">
        <v>-0.26792452830188684</v>
      </c>
      <c r="G10" s="851">
        <v>2.3999999999999986</v>
      </c>
      <c r="H10" s="838">
        <v>0.89999999999999858</v>
      </c>
      <c r="I10" s="847">
        <v>1.5</v>
      </c>
      <c r="J10" s="852">
        <v>1.6666666666666694</v>
      </c>
    </row>
    <row r="11" spans="1:10" ht="14.85" customHeight="1">
      <c r="A11" s="63" t="s">
        <v>319</v>
      </c>
      <c r="B11" s="45" t="s">
        <v>200</v>
      </c>
      <c r="C11" s="46">
        <v>0.5</v>
      </c>
      <c r="D11" s="47">
        <v>1.3</v>
      </c>
      <c r="E11" s="54">
        <v>-0.8</v>
      </c>
      <c r="F11" s="55">
        <v>-0.61538461538461542</v>
      </c>
      <c r="G11" s="851">
        <v>0.3</v>
      </c>
      <c r="H11" s="838">
        <v>1</v>
      </c>
      <c r="I11" s="847">
        <v>-0.7</v>
      </c>
      <c r="J11" s="852">
        <v>-0.7</v>
      </c>
    </row>
    <row r="12" spans="1:10" ht="14.85" customHeight="1">
      <c r="A12" s="959" t="s">
        <v>216</v>
      </c>
      <c r="B12" s="960" t="s">
        <v>169</v>
      </c>
      <c r="C12" s="964">
        <v>0.39500000000000002</v>
      </c>
      <c r="D12" s="965">
        <v>0.52700000000000002</v>
      </c>
      <c r="E12" s="966" t="s">
        <v>1086</v>
      </c>
      <c r="F12" s="946" t="s">
        <v>30</v>
      </c>
      <c r="G12" s="967">
        <v>0.27700000000000002</v>
      </c>
      <c r="H12" s="968">
        <v>7.6999999999999999E-2</v>
      </c>
      <c r="I12" s="969" t="s">
        <v>1087</v>
      </c>
      <c r="J12" s="970" t="s">
        <v>30</v>
      </c>
    </row>
    <row r="13" spans="1:10" ht="14.85" customHeight="1">
      <c r="A13" s="165"/>
      <c r="B13" s="487"/>
      <c r="C13" s="392"/>
      <c r="D13" s="392"/>
      <c r="E13" s="392"/>
    </row>
    <row r="14" spans="1:10" ht="14.85" customHeight="1">
      <c r="B14" s="11"/>
    </row>
    <row r="15" spans="1:10" s="25" customFormat="1" ht="26.4" customHeight="1">
      <c r="A15" s="261"/>
      <c r="B15" s="264"/>
      <c r="C15" s="261" t="s">
        <v>712</v>
      </c>
      <c r="D15" s="261" t="s">
        <v>61</v>
      </c>
      <c r="E15" s="302" t="s">
        <v>62</v>
      </c>
      <c r="F15" s="302" t="s">
        <v>318</v>
      </c>
      <c r="G15" s="261" t="s">
        <v>712</v>
      </c>
      <c r="H15" s="261" t="s">
        <v>60</v>
      </c>
      <c r="I15" s="739" t="s">
        <v>62</v>
      </c>
      <c r="J15" s="739" t="s">
        <v>199</v>
      </c>
    </row>
    <row r="16" spans="1:10" ht="14.85" customHeight="1">
      <c r="A16" s="959" t="s">
        <v>320</v>
      </c>
      <c r="B16" s="960" t="s">
        <v>200</v>
      </c>
      <c r="C16" s="961">
        <v>260.7</v>
      </c>
      <c r="D16" s="962">
        <v>278.60000000000002</v>
      </c>
      <c r="E16" s="963">
        <v>-17.900000000000034</v>
      </c>
      <c r="F16" s="946">
        <v>-6.4249820531227686E-2</v>
      </c>
      <c r="G16" s="961">
        <v>260.7</v>
      </c>
      <c r="H16" s="962">
        <v>269.8</v>
      </c>
      <c r="I16" s="963">
        <v>-9.1000000000000227</v>
      </c>
      <c r="J16" s="946">
        <v>-3.3728687916975621E-2</v>
      </c>
    </row>
    <row r="17" spans="1:10" ht="14.85" customHeight="1">
      <c r="B17" s="78"/>
      <c r="C17" s="79"/>
      <c r="D17" s="79"/>
      <c r="E17" s="80"/>
      <c r="F17" s="79"/>
    </row>
    <row r="18" spans="1:10" ht="14.85" customHeight="1">
      <c r="A18" s="12"/>
      <c r="B18" s="11"/>
    </row>
    <row r="19" spans="1:10" ht="14.85" customHeight="1">
      <c r="A19" s="1148" t="s">
        <v>425</v>
      </c>
      <c r="B19" s="1148"/>
      <c r="C19" s="1148"/>
      <c r="D19" s="1148"/>
      <c r="E19" s="1148"/>
      <c r="F19" s="1148"/>
    </row>
    <row r="20" spans="1:10" s="25" customFormat="1" ht="26.4" customHeight="1">
      <c r="A20" s="261"/>
      <c r="B20" s="264"/>
      <c r="C20" s="261" t="s">
        <v>712</v>
      </c>
      <c r="D20" s="261" t="s">
        <v>61</v>
      </c>
      <c r="E20" s="739" t="s">
        <v>62</v>
      </c>
      <c r="F20" s="739" t="s">
        <v>199</v>
      </c>
      <c r="G20" s="261" t="s">
        <v>712</v>
      </c>
      <c r="H20" s="261" t="s">
        <v>60</v>
      </c>
      <c r="I20" s="739" t="s">
        <v>62</v>
      </c>
      <c r="J20" s="739" t="s">
        <v>199</v>
      </c>
    </row>
    <row r="21" spans="1:10" s="25" customFormat="1" ht="13.8">
      <c r="A21" s="68" t="s">
        <v>131</v>
      </c>
      <c r="B21" s="76"/>
      <c r="C21" s="59"/>
      <c r="D21" s="60"/>
      <c r="E21" s="61"/>
      <c r="F21" s="62"/>
      <c r="G21" s="59"/>
      <c r="H21" s="60"/>
      <c r="I21" s="61"/>
      <c r="J21" s="62"/>
    </row>
    <row r="22" spans="1:10" ht="14.85" customHeight="1">
      <c r="A22" s="63" t="s">
        <v>426</v>
      </c>
      <c r="B22" s="45"/>
      <c r="C22" s="576" t="s">
        <v>427</v>
      </c>
      <c r="D22" s="91">
        <v>1055</v>
      </c>
      <c r="E22" s="821" t="s">
        <v>877</v>
      </c>
      <c r="F22" s="156" t="s">
        <v>38</v>
      </c>
      <c r="G22" s="576" t="s">
        <v>427</v>
      </c>
      <c r="H22" s="91">
        <v>1055</v>
      </c>
      <c r="I22" s="821" t="s">
        <v>877</v>
      </c>
      <c r="J22" s="156" t="s">
        <v>38</v>
      </c>
    </row>
    <row r="23" spans="1:10" ht="14.85" customHeight="1">
      <c r="A23" s="816" t="s">
        <v>428</v>
      </c>
      <c r="B23" s="817"/>
      <c r="C23" s="814">
        <v>891</v>
      </c>
      <c r="D23" s="818">
        <v>891</v>
      </c>
      <c r="E23" s="822" t="s">
        <v>877</v>
      </c>
      <c r="F23" s="278" t="s">
        <v>38</v>
      </c>
      <c r="G23" s="814">
        <v>891</v>
      </c>
      <c r="H23" s="818">
        <v>891</v>
      </c>
      <c r="I23" s="822" t="s">
        <v>877</v>
      </c>
      <c r="J23" s="278" t="s">
        <v>38</v>
      </c>
    </row>
    <row r="24" spans="1:10" ht="26.4" customHeight="1">
      <c r="A24" s="820"/>
      <c r="B24" s="820"/>
      <c r="C24" s="274" t="s">
        <v>1165</v>
      </c>
      <c r="D24" s="274" t="s">
        <v>1166</v>
      </c>
      <c r="E24" s="569" t="s">
        <v>62</v>
      </c>
      <c r="F24" s="569" t="s">
        <v>318</v>
      </c>
      <c r="G24" s="274" t="s">
        <v>756</v>
      </c>
      <c r="H24" s="274" t="s">
        <v>207</v>
      </c>
      <c r="I24" s="853" t="s">
        <v>62</v>
      </c>
      <c r="J24" s="853" t="s">
        <v>318</v>
      </c>
    </row>
    <row r="25" spans="1:10" ht="14.85" customHeight="1">
      <c r="A25" s="68" t="s">
        <v>131</v>
      </c>
      <c r="B25" s="76"/>
      <c r="C25" s="59"/>
      <c r="D25" s="60"/>
      <c r="E25" s="61"/>
      <c r="F25" s="62"/>
      <c r="G25" s="59"/>
      <c r="H25" s="60"/>
      <c r="I25" s="61"/>
      <c r="J25" s="62"/>
    </row>
    <row r="26" spans="1:10" ht="14.85" customHeight="1">
      <c r="A26" s="63" t="s">
        <v>160</v>
      </c>
      <c r="B26" s="45"/>
      <c r="C26" s="190" t="s">
        <v>297</v>
      </c>
      <c r="D26" s="191" t="s">
        <v>360</v>
      </c>
      <c r="E26" s="66" t="s">
        <v>429</v>
      </c>
      <c r="F26" s="55" t="s">
        <v>878</v>
      </c>
      <c r="G26" s="190" t="s">
        <v>328</v>
      </c>
      <c r="H26" s="191" t="s">
        <v>328</v>
      </c>
      <c r="I26" s="66" t="s">
        <v>765</v>
      </c>
      <c r="J26" s="55" t="s">
        <v>879</v>
      </c>
    </row>
    <row r="27" spans="1:10" ht="14.85" customHeight="1">
      <c r="A27" s="63" t="s">
        <v>430</v>
      </c>
      <c r="B27" s="45"/>
      <c r="C27" s="72" t="s">
        <v>880</v>
      </c>
      <c r="D27" s="73" t="s">
        <v>431</v>
      </c>
      <c r="E27" s="74" t="s">
        <v>432</v>
      </c>
      <c r="F27" s="55" t="s">
        <v>30</v>
      </c>
      <c r="G27" s="72" t="s">
        <v>880</v>
      </c>
      <c r="H27" s="73" t="s">
        <v>880</v>
      </c>
      <c r="I27" s="74" t="s">
        <v>432</v>
      </c>
      <c r="J27" s="55" t="s">
        <v>30</v>
      </c>
    </row>
    <row r="28" spans="1:10" ht="14.85" customHeight="1">
      <c r="A28" s="959" t="s">
        <v>433</v>
      </c>
      <c r="B28" s="960"/>
      <c r="C28" s="964" t="s">
        <v>459</v>
      </c>
      <c r="D28" s="965" t="s">
        <v>419</v>
      </c>
      <c r="E28" s="982" t="s">
        <v>881</v>
      </c>
      <c r="F28" s="946" t="s">
        <v>30</v>
      </c>
      <c r="G28" s="964" t="s">
        <v>882</v>
      </c>
      <c r="H28" s="965" t="s">
        <v>416</v>
      </c>
      <c r="I28" s="982" t="s">
        <v>883</v>
      </c>
      <c r="J28" s="946" t="s">
        <v>30</v>
      </c>
    </row>
    <row r="29" spans="1:10" ht="14.85" customHeight="1">
      <c r="A29" s="165" t="s">
        <v>434</v>
      </c>
      <c r="B29" s="487"/>
      <c r="C29" s="392"/>
      <c r="D29" s="392"/>
      <c r="E29" s="392"/>
    </row>
    <row r="30" spans="1:10" ht="14.85" customHeight="1">
      <c r="A30" s="165"/>
      <c r="B30" s="487"/>
      <c r="C30" s="392"/>
      <c r="D30" s="392"/>
      <c r="E30" s="392"/>
    </row>
    <row r="31" spans="1:10" ht="14.85" customHeight="1">
      <c r="A31" s="392"/>
      <c r="B31" s="487"/>
      <c r="C31" s="392"/>
      <c r="D31" s="392"/>
      <c r="E31" s="392"/>
    </row>
    <row r="32" spans="1:10" ht="14.85" customHeight="1">
      <c r="A32" s="1148" t="s">
        <v>435</v>
      </c>
      <c r="B32" s="1148"/>
      <c r="C32" s="1148"/>
      <c r="D32" s="1148"/>
      <c r="E32" s="1148"/>
    </row>
    <row r="33" spans="1:6" ht="15.6">
      <c r="A33" s="261"/>
      <c r="B33" s="264"/>
      <c r="C33" s="274" t="s">
        <v>372</v>
      </c>
      <c r="D33" s="274" t="s">
        <v>373</v>
      </c>
      <c r="E33" s="391" t="s">
        <v>62</v>
      </c>
      <c r="F33" s="391" t="s">
        <v>199</v>
      </c>
    </row>
    <row r="34" spans="1:6" ht="14.85" customHeight="1">
      <c r="A34" s="68" t="s">
        <v>1000</v>
      </c>
      <c r="B34" s="153" t="s">
        <v>169</v>
      </c>
      <c r="C34" s="162">
        <v>20.6</v>
      </c>
      <c r="D34" s="993">
        <v>16.600000000000001</v>
      </c>
      <c r="E34" s="993" t="s">
        <v>1088</v>
      </c>
      <c r="F34" s="781" t="s">
        <v>30</v>
      </c>
    </row>
    <row r="35" spans="1:6" ht="14.85" customHeight="1">
      <c r="A35" s="68" t="s">
        <v>1036</v>
      </c>
      <c r="B35" s="68"/>
      <c r="C35" s="757"/>
      <c r="D35" s="54"/>
      <c r="E35" s="54"/>
      <c r="F35" s="54"/>
    </row>
    <row r="36" spans="1:6" ht="14.85" customHeight="1">
      <c r="A36" s="81" t="s">
        <v>376</v>
      </c>
      <c r="B36" s="78" t="s">
        <v>200</v>
      </c>
      <c r="C36" s="46">
        <v>11.2</v>
      </c>
      <c r="D36" s="179">
        <v>10.6</v>
      </c>
      <c r="E36" s="179">
        <v>0.6</v>
      </c>
      <c r="F36" s="74">
        <v>5.7000000000000002E-2</v>
      </c>
    </row>
    <row r="37" spans="1:6" ht="14.85" customHeight="1">
      <c r="A37" s="63" t="s">
        <v>437</v>
      </c>
      <c r="B37" s="78"/>
      <c r="C37" s="46"/>
      <c r="D37" s="179"/>
      <c r="E37" s="179"/>
      <c r="F37" s="74"/>
    </row>
    <row r="38" spans="1:6" ht="14.85" customHeight="1">
      <c r="A38" s="81" t="s">
        <v>376</v>
      </c>
      <c r="B38" s="78" t="s">
        <v>200</v>
      </c>
      <c r="C38" s="46">
        <v>7.2</v>
      </c>
      <c r="D38" s="179">
        <v>7.6</v>
      </c>
      <c r="E38" s="179">
        <v>-0.4</v>
      </c>
      <c r="F38" s="55">
        <v>-5.2999999999999999E-2</v>
      </c>
    </row>
    <row r="39" spans="1:6" ht="14.85" customHeight="1">
      <c r="A39" s="63" t="s">
        <v>438</v>
      </c>
      <c r="B39" s="78"/>
      <c r="C39" s="46"/>
      <c r="D39" s="179"/>
      <c r="E39" s="179"/>
      <c r="F39" s="74"/>
    </row>
    <row r="40" spans="1:6" ht="14.85" customHeight="1">
      <c r="A40" s="983" t="s">
        <v>376</v>
      </c>
      <c r="B40" s="984" t="s">
        <v>200</v>
      </c>
      <c r="C40" s="961">
        <v>4</v>
      </c>
      <c r="D40" s="985">
        <v>3</v>
      </c>
      <c r="E40" s="985">
        <v>1</v>
      </c>
      <c r="F40" s="982">
        <v>0.33300000000000002</v>
      </c>
    </row>
    <row r="41" spans="1:6" ht="14.85" customHeight="1">
      <c r="A41" s="165" t="s">
        <v>999</v>
      </c>
      <c r="B41" s="78"/>
      <c r="C41" s="79"/>
      <c r="D41" s="570"/>
      <c r="E41" s="80"/>
    </row>
    <row r="45" spans="1:6" s="392" customFormat="1" ht="14.85" customHeight="1">
      <c r="A45" s="52" t="s">
        <v>11</v>
      </c>
      <c r="B45" s="475"/>
      <c r="C45" s="476"/>
      <c r="D45" s="476"/>
      <c r="E45" s="476"/>
      <c r="F45" s="476"/>
    </row>
  </sheetData>
  <mergeCells count="6">
    <mergeCell ref="G2:H2"/>
    <mergeCell ref="A32:E32"/>
    <mergeCell ref="A4:F4"/>
    <mergeCell ref="A19:F19"/>
    <mergeCell ref="A2:C2"/>
    <mergeCell ref="D2:F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E54D0-DB48-4440-BF54-797CF6ED60DE}">
  <sheetPr codeName="Sheet9">
    <tabColor rgb="FF928DF2"/>
  </sheetPr>
  <dimension ref="A1:P52"/>
  <sheetViews>
    <sheetView zoomScale="115" zoomScaleNormal="115" workbookViewId="0">
      <selection activeCell="L23" sqref="L23"/>
    </sheetView>
  </sheetViews>
  <sheetFormatPr defaultColWidth="9.109375" defaultRowHeight="14.85" customHeight="1"/>
  <cols>
    <col min="1" max="1" width="65.88671875" style="11" customWidth="1"/>
    <col min="2" max="2" width="13.33203125" style="30" customWidth="1"/>
    <col min="3" max="3" width="13.33203125" style="11" customWidth="1"/>
    <col min="4" max="4" width="14" style="11" bestFit="1" customWidth="1"/>
    <col min="5" max="10" width="13.33203125" style="11" customWidth="1"/>
    <col min="11" max="16384" width="9.109375" style="11"/>
  </cols>
  <sheetData>
    <row r="1" spans="1:16" ht="39.9" customHeight="1">
      <c r="A1" s="67" t="s">
        <v>11</v>
      </c>
      <c r="B1" s="75"/>
      <c r="C1" s="75"/>
      <c r="D1" s="67"/>
      <c r="E1" s="75"/>
      <c r="F1" s="75"/>
    </row>
    <row r="2" spans="1:16" s="19" customFormat="1" ht="39.9" customHeight="1" thickBot="1">
      <c r="A2" s="1154" t="s">
        <v>1146</v>
      </c>
      <c r="B2" s="1154"/>
      <c r="C2" s="1154"/>
      <c r="D2" s="1149"/>
      <c r="E2" s="1149"/>
      <c r="F2" s="1149"/>
      <c r="G2" s="1153"/>
      <c r="H2" s="1153"/>
    </row>
    <row r="3" spans="1:16" ht="14.85" customHeight="1">
      <c r="A3" s="392"/>
      <c r="B3" s="392"/>
      <c r="C3" s="392"/>
      <c r="D3" s="392"/>
      <c r="E3" s="392"/>
    </row>
    <row r="4" spans="1:16" ht="14.85" customHeight="1">
      <c r="A4" s="1148" t="s">
        <v>439</v>
      </c>
      <c r="B4" s="1148"/>
      <c r="C4" s="1148"/>
      <c r="D4" s="1148"/>
      <c r="E4" s="1148"/>
      <c r="F4" s="1148"/>
    </row>
    <row r="5" spans="1:16" s="25" customFormat="1" ht="26.4" customHeight="1">
      <c r="A5" s="320"/>
      <c r="B5" s="320"/>
      <c r="C5" s="274" t="s">
        <v>1165</v>
      </c>
      <c r="D5" s="274" t="s">
        <v>1166</v>
      </c>
      <c r="E5" s="569" t="s">
        <v>62</v>
      </c>
      <c r="F5" s="569" t="s">
        <v>318</v>
      </c>
      <c r="G5" s="274" t="s">
        <v>756</v>
      </c>
      <c r="H5" s="274" t="s">
        <v>207</v>
      </c>
      <c r="I5" s="853" t="s">
        <v>62</v>
      </c>
      <c r="J5" s="853" t="s">
        <v>318</v>
      </c>
      <c r="K5" s="11"/>
      <c r="L5" s="11"/>
      <c r="M5" s="11"/>
    </row>
    <row r="6" spans="1:16" ht="14.85" customHeight="1">
      <c r="A6" s="239" t="s">
        <v>18</v>
      </c>
      <c r="B6" s="45" t="s">
        <v>200</v>
      </c>
      <c r="C6" s="46">
        <v>571.6</v>
      </c>
      <c r="D6" s="47">
        <v>933.7</v>
      </c>
      <c r="E6" s="54">
        <v>-362.1</v>
      </c>
      <c r="F6" s="55">
        <v>-0.38781193102709649</v>
      </c>
      <c r="G6" s="46">
        <v>218.8</v>
      </c>
      <c r="H6" s="54">
        <v>252.20000000000005</v>
      </c>
      <c r="I6" s="54">
        <v>-33.400000000000034</v>
      </c>
      <c r="J6" s="55">
        <v>-0.13243457573354492</v>
      </c>
      <c r="K6" s="158"/>
      <c r="L6" s="158"/>
      <c r="M6" s="158"/>
    </row>
    <row r="7" spans="1:16" ht="14.85" customHeight="1">
      <c r="A7" s="63" t="s">
        <v>215</v>
      </c>
      <c r="B7" s="45" t="s">
        <v>200</v>
      </c>
      <c r="C7" s="46">
        <v>11.8</v>
      </c>
      <c r="D7" s="47">
        <v>21.7</v>
      </c>
      <c r="E7" s="54">
        <v>-9.8999999999999986</v>
      </c>
      <c r="F7" s="55">
        <v>-0.456221198156682</v>
      </c>
      <c r="G7" s="46">
        <v>-5.5</v>
      </c>
      <c r="H7" s="54">
        <v>20.8</v>
      </c>
      <c r="I7" s="54">
        <v>-26.3</v>
      </c>
      <c r="J7" s="55">
        <v>-1.2644230769230769</v>
      </c>
      <c r="K7" s="158"/>
      <c r="L7" s="158"/>
      <c r="M7" s="158"/>
    </row>
    <row r="8" spans="1:16" ht="14.85" customHeight="1">
      <c r="A8" s="63" t="s">
        <v>96</v>
      </c>
      <c r="B8" s="45" t="s">
        <v>200</v>
      </c>
      <c r="C8" s="46">
        <v>29</v>
      </c>
      <c r="D8" s="47">
        <v>-59.9</v>
      </c>
      <c r="E8" s="54">
        <v>88.9</v>
      </c>
      <c r="F8" s="55" t="s">
        <v>30</v>
      </c>
      <c r="G8" s="46">
        <v>-3.2000000000000028</v>
      </c>
      <c r="H8" s="54">
        <v>-62.4</v>
      </c>
      <c r="I8" s="54">
        <v>59.199999999999996</v>
      </c>
      <c r="J8" s="55">
        <v>-0.94871794871794868</v>
      </c>
      <c r="K8" s="158"/>
      <c r="L8" s="158"/>
      <c r="M8" s="158"/>
    </row>
    <row r="9" spans="1:16" ht="14.85" customHeight="1">
      <c r="A9" s="63" t="s">
        <v>218</v>
      </c>
      <c r="B9" s="45" t="s">
        <v>200</v>
      </c>
      <c r="C9" s="46">
        <v>10.5</v>
      </c>
      <c r="D9" s="47">
        <v>20.100000000000001</v>
      </c>
      <c r="E9" s="54">
        <v>-9.6000000000000014</v>
      </c>
      <c r="F9" s="55">
        <v>-0.47761194029850751</v>
      </c>
      <c r="G9" s="46">
        <v>-6.1999999999999993</v>
      </c>
      <c r="H9" s="54">
        <v>20</v>
      </c>
      <c r="I9" s="54">
        <v>-26.2</v>
      </c>
      <c r="J9" s="55">
        <v>-1.31</v>
      </c>
      <c r="K9" s="158"/>
      <c r="L9" s="158"/>
      <c r="M9" s="158"/>
    </row>
    <row r="10" spans="1:16" ht="14.85" customHeight="1">
      <c r="A10" s="63" t="s">
        <v>124</v>
      </c>
      <c r="B10" s="45" t="s">
        <v>200</v>
      </c>
      <c r="C10" s="46">
        <v>27.8</v>
      </c>
      <c r="D10" s="47">
        <v>-61.4</v>
      </c>
      <c r="E10" s="54">
        <v>89.2</v>
      </c>
      <c r="F10" s="55" t="s">
        <v>30</v>
      </c>
      <c r="G10" s="46">
        <v>-3.8000000000000007</v>
      </c>
      <c r="H10" s="54">
        <v>-63</v>
      </c>
      <c r="I10" s="54">
        <v>59.2</v>
      </c>
      <c r="J10" s="55">
        <v>-0.93968253968253967</v>
      </c>
      <c r="K10" s="158"/>
      <c r="L10" s="158"/>
      <c r="M10" s="158"/>
    </row>
    <row r="11" spans="1:16" ht="14.85" customHeight="1">
      <c r="A11" s="63" t="s">
        <v>319</v>
      </c>
      <c r="B11" s="45" t="s">
        <v>200</v>
      </c>
      <c r="C11" s="46">
        <v>7.8</v>
      </c>
      <c r="D11" s="47">
        <v>2.1</v>
      </c>
      <c r="E11" s="54">
        <v>5.6999999999999993</v>
      </c>
      <c r="F11" s="55">
        <v>2.714285714285714</v>
      </c>
      <c r="G11" s="46">
        <v>5.1999999999999993</v>
      </c>
      <c r="H11" s="54">
        <v>1.5</v>
      </c>
      <c r="I11" s="54">
        <v>3.6999999999999993</v>
      </c>
      <c r="J11" s="55">
        <v>2.4666666666666663</v>
      </c>
      <c r="K11" s="158"/>
      <c r="L11" s="158"/>
      <c r="M11" s="158"/>
    </row>
    <row r="12" spans="1:16" ht="14.85" customHeight="1">
      <c r="A12" s="959" t="s">
        <v>216</v>
      </c>
      <c r="B12" s="960" t="s">
        <v>169</v>
      </c>
      <c r="C12" s="964">
        <v>2.1000000000000001E-2</v>
      </c>
      <c r="D12" s="965">
        <v>2.1000000000000001E-2</v>
      </c>
      <c r="E12" s="980">
        <v>0</v>
      </c>
      <c r="F12" s="946">
        <v>0</v>
      </c>
      <c r="G12" s="986">
        <v>-2.5000000000000001E-2</v>
      </c>
      <c r="H12" s="965">
        <v>6.2E-2</v>
      </c>
      <c r="I12" s="980" t="s">
        <v>1089</v>
      </c>
      <c r="J12" s="946" t="s">
        <v>30</v>
      </c>
      <c r="K12" s="158"/>
      <c r="L12" s="158"/>
      <c r="M12" s="158"/>
    </row>
    <row r="13" spans="1:16" ht="14.85" customHeight="1">
      <c r="A13" s="157"/>
      <c r="B13" s="157"/>
      <c r="C13" s="157"/>
      <c r="D13" s="157"/>
      <c r="E13" s="157"/>
      <c r="F13" s="157"/>
      <c r="J13" s="158"/>
      <c r="K13" s="158"/>
      <c r="L13" s="158"/>
      <c r="M13" s="158"/>
    </row>
    <row r="14" spans="1:16" s="25" customFormat="1" ht="26.4" customHeight="1">
      <c r="A14" s="320"/>
      <c r="B14" s="391"/>
      <c r="C14" s="261" t="s">
        <v>712</v>
      </c>
      <c r="D14" s="261" t="s">
        <v>61</v>
      </c>
      <c r="E14" s="302" t="s">
        <v>62</v>
      </c>
      <c r="F14" s="302" t="s">
        <v>318</v>
      </c>
      <c r="G14" s="261" t="s">
        <v>712</v>
      </c>
      <c r="H14" s="261" t="s">
        <v>60</v>
      </c>
      <c r="I14" s="739" t="s">
        <v>62</v>
      </c>
      <c r="J14" s="739" t="s">
        <v>199</v>
      </c>
      <c r="K14" s="158"/>
      <c r="L14" s="158"/>
      <c r="M14" s="158"/>
    </row>
    <row r="15" spans="1:16" ht="14.85" customHeight="1">
      <c r="A15" s="959" t="s">
        <v>320</v>
      </c>
      <c r="B15" s="960" t="s">
        <v>200</v>
      </c>
      <c r="C15" s="961">
        <v>32</v>
      </c>
      <c r="D15" s="962">
        <v>25</v>
      </c>
      <c r="E15" s="963">
        <v>7</v>
      </c>
      <c r="F15" s="946">
        <v>0.28000000000000003</v>
      </c>
      <c r="G15" s="961">
        <v>32</v>
      </c>
      <c r="H15" s="962">
        <v>28.4</v>
      </c>
      <c r="I15" s="963">
        <v>3.6000000000000014</v>
      </c>
      <c r="J15" s="946">
        <v>0.12676056338028174</v>
      </c>
      <c r="K15" s="158"/>
      <c r="L15" s="158"/>
      <c r="M15" s="158"/>
    </row>
    <row r="16" spans="1:16" s="154" customFormat="1" ht="14.85" customHeight="1">
      <c r="A16" s="163"/>
      <c r="B16" s="165"/>
      <c r="C16" s="165"/>
      <c r="D16" s="165"/>
      <c r="E16" s="392"/>
      <c r="F16" s="392"/>
      <c r="G16" s="392"/>
      <c r="H16" s="392"/>
      <c r="I16" s="392"/>
      <c r="J16" s="392"/>
      <c r="K16" s="392"/>
      <c r="L16" s="392"/>
      <c r="M16" s="392"/>
      <c r="N16" s="392"/>
      <c r="O16" s="392"/>
      <c r="P16" s="392"/>
    </row>
    <row r="17" spans="1:16" s="154" customFormat="1" ht="14.85" customHeight="1">
      <c r="A17" s="163"/>
      <c r="B17" s="165"/>
      <c r="C17" s="165"/>
      <c r="D17" s="165"/>
      <c r="E17" s="392"/>
      <c r="F17" s="392"/>
      <c r="G17" s="392"/>
      <c r="H17" s="392"/>
      <c r="I17" s="392"/>
      <c r="J17" s="392"/>
      <c r="K17" s="392"/>
      <c r="L17" s="392"/>
      <c r="M17" s="392"/>
      <c r="N17" s="392"/>
      <c r="O17" s="392"/>
      <c r="P17" s="392"/>
    </row>
    <row r="18" spans="1:16" ht="14.85" customHeight="1">
      <c r="A18" s="1148" t="s">
        <v>440</v>
      </c>
      <c r="B18" s="1148"/>
      <c r="C18" s="1148"/>
      <c r="D18" s="1148"/>
      <c r="E18" s="1148"/>
      <c r="F18" s="1148"/>
    </row>
    <row r="19" spans="1:16" ht="26.4" customHeight="1">
      <c r="A19" s="261"/>
      <c r="B19" s="264"/>
      <c r="C19" s="261" t="s">
        <v>712</v>
      </c>
      <c r="D19" s="261" t="s">
        <v>61</v>
      </c>
      <c r="E19" s="739" t="s">
        <v>62</v>
      </c>
      <c r="F19" s="739" t="s">
        <v>199</v>
      </c>
      <c r="G19" s="261" t="s">
        <v>712</v>
      </c>
      <c r="H19" s="261" t="s">
        <v>60</v>
      </c>
      <c r="I19" s="739" t="s">
        <v>62</v>
      </c>
      <c r="J19" s="739" t="s">
        <v>199</v>
      </c>
    </row>
    <row r="20" spans="1:16" ht="14.85" customHeight="1">
      <c r="A20" s="68" t="s">
        <v>131</v>
      </c>
      <c r="B20" s="76"/>
      <c r="C20" s="59"/>
      <c r="D20" s="60"/>
      <c r="E20" s="61"/>
      <c r="F20" s="62"/>
      <c r="G20" s="59"/>
      <c r="H20" s="60"/>
      <c r="I20" s="61"/>
      <c r="J20" s="62"/>
    </row>
    <row r="21" spans="1:16" ht="14.85" customHeight="1">
      <c r="A21" s="63" t="s">
        <v>386</v>
      </c>
      <c r="B21" s="82" t="s">
        <v>441</v>
      </c>
      <c r="C21" s="199" t="s">
        <v>140</v>
      </c>
      <c r="D21" s="200" t="s">
        <v>140</v>
      </c>
      <c r="E21" s="201" t="s">
        <v>442</v>
      </c>
      <c r="F21" s="198" t="s">
        <v>367</v>
      </c>
      <c r="G21" s="199" t="s">
        <v>140</v>
      </c>
      <c r="H21" s="200" t="s">
        <v>140</v>
      </c>
      <c r="I21" s="201" t="s">
        <v>158</v>
      </c>
      <c r="J21" s="198" t="s">
        <v>385</v>
      </c>
    </row>
    <row r="22" spans="1:16" ht="14.85" customHeight="1">
      <c r="A22" s="63" t="s">
        <v>443</v>
      </c>
      <c r="B22" s="45" t="s">
        <v>180</v>
      </c>
      <c r="C22" s="90">
        <v>655</v>
      </c>
      <c r="D22" s="91">
        <v>376</v>
      </c>
      <c r="E22" s="353">
        <v>279</v>
      </c>
      <c r="F22" s="55" t="s">
        <v>747</v>
      </c>
      <c r="G22" s="90">
        <v>655</v>
      </c>
      <c r="H22" s="91">
        <v>453</v>
      </c>
      <c r="I22" s="353">
        <v>202</v>
      </c>
      <c r="J22" s="55" t="s">
        <v>884</v>
      </c>
    </row>
    <row r="23" spans="1:16" ht="14.85" customHeight="1">
      <c r="A23" s="68" t="s">
        <v>191</v>
      </c>
      <c r="B23" s="82"/>
      <c r="C23" s="199"/>
      <c r="D23" s="200"/>
      <c r="E23" s="201"/>
      <c r="F23" s="198"/>
      <c r="G23" s="199"/>
      <c r="H23" s="200"/>
      <c r="I23" s="201"/>
      <c r="J23" s="198"/>
    </row>
    <row r="24" spans="1:16" ht="14.85" customHeight="1">
      <c r="A24" s="63" t="s">
        <v>386</v>
      </c>
      <c r="B24" s="45" t="s">
        <v>441</v>
      </c>
      <c r="C24" s="46" t="s">
        <v>253</v>
      </c>
      <c r="D24" s="47" t="s">
        <v>253</v>
      </c>
      <c r="E24" s="54" t="s">
        <v>442</v>
      </c>
      <c r="F24" s="55" t="s">
        <v>851</v>
      </c>
      <c r="G24" s="46" t="s">
        <v>253</v>
      </c>
      <c r="H24" s="47" t="s">
        <v>253</v>
      </c>
      <c r="I24" s="54" t="s">
        <v>442</v>
      </c>
      <c r="J24" s="55" t="s">
        <v>815</v>
      </c>
    </row>
    <row r="25" spans="1:16" ht="14.85" customHeight="1">
      <c r="A25" s="816" t="s">
        <v>444</v>
      </c>
      <c r="B25" s="78" t="s">
        <v>161</v>
      </c>
      <c r="C25" s="218" t="s">
        <v>144</v>
      </c>
      <c r="D25" s="219" t="s">
        <v>445</v>
      </c>
      <c r="E25" s="823" t="s">
        <v>885</v>
      </c>
      <c r="F25" s="220" t="s">
        <v>886</v>
      </c>
      <c r="G25" s="218" t="s">
        <v>144</v>
      </c>
      <c r="H25" s="219" t="s">
        <v>155</v>
      </c>
      <c r="I25" s="823" t="s">
        <v>254</v>
      </c>
      <c r="J25" s="220" t="s">
        <v>887</v>
      </c>
    </row>
    <row r="26" spans="1:16" s="25" customFormat="1" ht="26.4">
      <c r="A26" s="820"/>
      <c r="B26" s="820"/>
      <c r="C26" s="274" t="s">
        <v>1165</v>
      </c>
      <c r="D26" s="274" t="s">
        <v>1166</v>
      </c>
      <c r="E26" s="569" t="s">
        <v>62</v>
      </c>
      <c r="F26" s="569" t="s">
        <v>318</v>
      </c>
      <c r="G26" s="274" t="s">
        <v>756</v>
      </c>
      <c r="H26" s="274" t="s">
        <v>207</v>
      </c>
      <c r="I26" s="853" t="s">
        <v>62</v>
      </c>
      <c r="J26" s="853" t="s">
        <v>318</v>
      </c>
    </row>
    <row r="27" spans="1:16" ht="14.85" customHeight="1">
      <c r="A27" s="68" t="s">
        <v>171</v>
      </c>
      <c r="B27" s="45"/>
      <c r="C27" s="46"/>
      <c r="D27" s="47"/>
      <c r="E27" s="54" t="s">
        <v>447</v>
      </c>
      <c r="F27" s="55"/>
      <c r="G27" s="46"/>
      <c r="H27" s="47"/>
      <c r="I27" s="54" t="s">
        <v>447</v>
      </c>
      <c r="J27" s="55"/>
    </row>
    <row r="28" spans="1:16" ht="13.8">
      <c r="A28" s="824" t="s">
        <v>56</v>
      </c>
      <c r="B28" s="82" t="s">
        <v>161</v>
      </c>
      <c r="C28" s="199" t="s">
        <v>888</v>
      </c>
      <c r="D28" s="200" t="s">
        <v>889</v>
      </c>
      <c r="E28" s="201" t="s">
        <v>890</v>
      </c>
      <c r="F28" s="198" t="s">
        <v>891</v>
      </c>
      <c r="G28" s="199" t="s">
        <v>762</v>
      </c>
      <c r="H28" s="200" t="s">
        <v>892</v>
      </c>
      <c r="I28" s="201" t="s">
        <v>737</v>
      </c>
      <c r="J28" s="198" t="s">
        <v>893</v>
      </c>
      <c r="M28" s="159"/>
      <c r="N28" s="159"/>
      <c r="O28" s="159"/>
      <c r="P28" s="159"/>
    </row>
    <row r="29" spans="1:16" ht="13.8">
      <c r="A29" s="826" t="s">
        <v>450</v>
      </c>
      <c r="B29" s="82" t="s">
        <v>161</v>
      </c>
      <c r="C29" s="199" t="s">
        <v>894</v>
      </c>
      <c r="D29" s="200" t="s">
        <v>292</v>
      </c>
      <c r="E29" s="201" t="s">
        <v>463</v>
      </c>
      <c r="F29" s="198" t="s">
        <v>895</v>
      </c>
      <c r="G29" s="199" t="s">
        <v>178</v>
      </c>
      <c r="H29" s="200" t="s">
        <v>299</v>
      </c>
      <c r="I29" s="201" t="s">
        <v>347</v>
      </c>
      <c r="J29" s="198" t="s">
        <v>896</v>
      </c>
      <c r="M29" s="159"/>
      <c r="N29" s="159"/>
      <c r="O29" s="159"/>
      <c r="P29" s="159"/>
    </row>
    <row r="30" spans="1:16" ht="14.85" customHeight="1">
      <c r="A30" s="826" t="s">
        <v>451</v>
      </c>
      <c r="B30" s="82" t="s">
        <v>161</v>
      </c>
      <c r="C30" s="199" t="s">
        <v>358</v>
      </c>
      <c r="D30" s="200" t="s">
        <v>358</v>
      </c>
      <c r="E30" s="201" t="s">
        <v>765</v>
      </c>
      <c r="F30" s="198" t="s">
        <v>895</v>
      </c>
      <c r="G30" s="199" t="s">
        <v>358</v>
      </c>
      <c r="H30" s="200" t="s">
        <v>358</v>
      </c>
      <c r="I30" s="201" t="s">
        <v>765</v>
      </c>
      <c r="J30" s="198" t="s">
        <v>897</v>
      </c>
      <c r="M30" s="159"/>
      <c r="N30" s="159"/>
      <c r="O30" s="159"/>
      <c r="P30" s="159"/>
    </row>
    <row r="31" spans="1:16" ht="14.85" customHeight="1">
      <c r="A31" s="826" t="s">
        <v>453</v>
      </c>
      <c r="B31" s="82" t="s">
        <v>161</v>
      </c>
      <c r="C31" s="199" t="s">
        <v>894</v>
      </c>
      <c r="D31" s="200" t="s">
        <v>345</v>
      </c>
      <c r="E31" s="201" t="s">
        <v>337</v>
      </c>
      <c r="F31" s="198" t="s">
        <v>898</v>
      </c>
      <c r="G31" s="199" t="s">
        <v>297</v>
      </c>
      <c r="H31" s="200" t="s">
        <v>299</v>
      </c>
      <c r="I31" s="201" t="s">
        <v>339</v>
      </c>
      <c r="J31" s="198" t="s">
        <v>899</v>
      </c>
      <c r="M31" s="159"/>
      <c r="N31" s="159"/>
      <c r="O31" s="159"/>
      <c r="P31" s="159"/>
    </row>
    <row r="32" spans="1:16" ht="14.85" customHeight="1">
      <c r="A32" s="63" t="s">
        <v>455</v>
      </c>
      <c r="B32" s="78" t="s">
        <v>161</v>
      </c>
      <c r="C32" s="218" t="s">
        <v>900</v>
      </c>
      <c r="D32" s="219" t="s">
        <v>901</v>
      </c>
      <c r="E32" s="201" t="s">
        <v>183</v>
      </c>
      <c r="F32" s="220" t="s">
        <v>738</v>
      </c>
      <c r="G32" s="218" t="s">
        <v>902</v>
      </c>
      <c r="H32" s="219" t="s">
        <v>902</v>
      </c>
      <c r="I32" s="201" t="s">
        <v>463</v>
      </c>
      <c r="J32" s="220" t="s">
        <v>903</v>
      </c>
      <c r="M32" s="159"/>
      <c r="N32" s="159"/>
      <c r="O32" s="159"/>
      <c r="P32" s="159"/>
    </row>
    <row r="33" spans="1:16" ht="14.85" customHeight="1">
      <c r="A33" s="824" t="s">
        <v>456</v>
      </c>
      <c r="B33" s="82" t="s">
        <v>161</v>
      </c>
      <c r="C33" s="199" t="s">
        <v>762</v>
      </c>
      <c r="D33" s="200" t="s">
        <v>904</v>
      </c>
      <c r="E33" s="201" t="s">
        <v>347</v>
      </c>
      <c r="F33" s="198" t="s">
        <v>452</v>
      </c>
      <c r="G33" s="199" t="s">
        <v>343</v>
      </c>
      <c r="H33" s="200" t="s">
        <v>757</v>
      </c>
      <c r="I33" s="201" t="s">
        <v>463</v>
      </c>
      <c r="J33" s="198" t="s">
        <v>905</v>
      </c>
      <c r="M33" s="159"/>
      <c r="N33" s="159"/>
      <c r="O33" s="159"/>
      <c r="P33" s="159"/>
    </row>
    <row r="34" spans="1:16" ht="14.85" customHeight="1">
      <c r="A34" s="824" t="s">
        <v>460</v>
      </c>
      <c r="B34" s="82" t="s">
        <v>161</v>
      </c>
      <c r="C34" s="199" t="s">
        <v>906</v>
      </c>
      <c r="D34" s="200" t="s">
        <v>907</v>
      </c>
      <c r="E34" s="201" t="s">
        <v>448</v>
      </c>
      <c r="F34" s="198" t="s">
        <v>778</v>
      </c>
      <c r="G34" s="199" t="s">
        <v>415</v>
      </c>
      <c r="H34" s="200" t="s">
        <v>415</v>
      </c>
      <c r="I34" s="201" t="s">
        <v>358</v>
      </c>
      <c r="J34" s="198" t="s">
        <v>385</v>
      </c>
      <c r="M34" s="159"/>
      <c r="N34" s="159"/>
      <c r="O34" s="159"/>
      <c r="P34" s="159"/>
    </row>
    <row r="35" spans="1:16" ht="14.85" customHeight="1">
      <c r="A35" s="271" t="s">
        <v>192</v>
      </c>
      <c r="B35" s="305" t="s">
        <v>161</v>
      </c>
      <c r="C35" s="322" t="s">
        <v>748</v>
      </c>
      <c r="D35" s="323" t="s">
        <v>749</v>
      </c>
      <c r="E35" s="324" t="s">
        <v>750</v>
      </c>
      <c r="F35" s="309" t="s">
        <v>751</v>
      </c>
      <c r="G35" s="322" t="s">
        <v>761</v>
      </c>
      <c r="H35" s="323" t="s">
        <v>303</v>
      </c>
      <c r="I35" s="324" t="s">
        <v>908</v>
      </c>
      <c r="J35" s="309" t="s">
        <v>909</v>
      </c>
      <c r="M35" s="159"/>
      <c r="N35" s="159"/>
      <c r="O35" s="159"/>
      <c r="P35" s="159"/>
    </row>
    <row r="36" spans="1:16" ht="14.85" customHeight="1">
      <c r="A36" s="824" t="s">
        <v>56</v>
      </c>
      <c r="B36" s="82" t="s">
        <v>161</v>
      </c>
      <c r="C36" s="199" t="s">
        <v>910</v>
      </c>
      <c r="D36" s="200" t="s">
        <v>287</v>
      </c>
      <c r="E36" s="201" t="s">
        <v>178</v>
      </c>
      <c r="F36" s="198" t="s">
        <v>911</v>
      </c>
      <c r="G36" s="199" t="s">
        <v>311</v>
      </c>
      <c r="H36" s="200" t="s">
        <v>912</v>
      </c>
      <c r="I36" s="201" t="s">
        <v>429</v>
      </c>
      <c r="J36" s="198" t="s">
        <v>913</v>
      </c>
      <c r="M36" s="159"/>
      <c r="N36" s="159"/>
      <c r="O36" s="159"/>
      <c r="P36" s="159"/>
    </row>
    <row r="37" spans="1:16" ht="14.85" customHeight="1">
      <c r="A37" s="824" t="s">
        <v>450</v>
      </c>
      <c r="B37" s="82" t="s">
        <v>161</v>
      </c>
      <c r="C37" s="199" t="s">
        <v>178</v>
      </c>
      <c r="D37" s="200" t="s">
        <v>189</v>
      </c>
      <c r="E37" s="201" t="s">
        <v>463</v>
      </c>
      <c r="F37" s="198" t="s">
        <v>914</v>
      </c>
      <c r="G37" s="199" t="s">
        <v>360</v>
      </c>
      <c r="H37" s="200" t="s">
        <v>360</v>
      </c>
      <c r="I37" s="201" t="s">
        <v>358</v>
      </c>
      <c r="J37" s="198" t="s">
        <v>404</v>
      </c>
      <c r="M37" s="159"/>
      <c r="N37" s="159"/>
      <c r="O37" s="159"/>
      <c r="P37" s="159"/>
    </row>
    <row r="38" spans="1:16" ht="14.85" customHeight="1">
      <c r="A38" s="824" t="s">
        <v>451</v>
      </c>
      <c r="B38" s="78" t="s">
        <v>161</v>
      </c>
      <c r="C38" s="218" t="s">
        <v>358</v>
      </c>
      <c r="D38" s="193" t="s">
        <v>462</v>
      </c>
      <c r="E38" s="201" t="s">
        <v>463</v>
      </c>
      <c r="F38" s="198" t="s">
        <v>915</v>
      </c>
      <c r="G38" s="218" t="s">
        <v>112</v>
      </c>
      <c r="H38" s="193" t="s">
        <v>358</v>
      </c>
      <c r="I38" s="201" t="s">
        <v>765</v>
      </c>
      <c r="J38" s="198" t="s">
        <v>724</v>
      </c>
      <c r="M38" s="159"/>
      <c r="N38" s="159"/>
      <c r="O38" s="159"/>
      <c r="P38" s="159"/>
    </row>
    <row r="39" spans="1:16" ht="14.85" customHeight="1">
      <c r="A39" s="824" t="s">
        <v>453</v>
      </c>
      <c r="B39" s="78" t="s">
        <v>161</v>
      </c>
      <c r="C39" s="218" t="s">
        <v>454</v>
      </c>
      <c r="D39" s="193" t="s">
        <v>189</v>
      </c>
      <c r="E39" s="201" t="s">
        <v>174</v>
      </c>
      <c r="F39" s="55" t="s">
        <v>151</v>
      </c>
      <c r="G39" s="218" t="s">
        <v>402</v>
      </c>
      <c r="H39" s="193" t="s">
        <v>356</v>
      </c>
      <c r="I39" s="201" t="s">
        <v>461</v>
      </c>
      <c r="J39" s="55" t="s">
        <v>916</v>
      </c>
      <c r="M39" s="159"/>
      <c r="N39" s="159"/>
      <c r="O39" s="159"/>
      <c r="P39" s="159"/>
    </row>
    <row r="40" spans="1:16" ht="14.85" customHeight="1">
      <c r="A40" s="824" t="s">
        <v>464</v>
      </c>
      <c r="B40" s="82" t="s">
        <v>161</v>
      </c>
      <c r="C40" s="199" t="s">
        <v>457</v>
      </c>
      <c r="D40" s="766" t="s">
        <v>946</v>
      </c>
      <c r="E40" s="201" t="s">
        <v>917</v>
      </c>
      <c r="F40" s="198" t="s">
        <v>918</v>
      </c>
      <c r="G40" s="199" t="s">
        <v>919</v>
      </c>
      <c r="H40" s="766" t="s">
        <v>950</v>
      </c>
      <c r="I40" s="201" t="s">
        <v>337</v>
      </c>
      <c r="J40" s="198" t="s">
        <v>920</v>
      </c>
      <c r="M40" s="159"/>
      <c r="N40" s="159"/>
      <c r="O40" s="159"/>
      <c r="P40" s="159"/>
    </row>
    <row r="41" spans="1:16" ht="14.85" customHeight="1">
      <c r="A41" s="174" t="s">
        <v>455</v>
      </c>
      <c r="B41" s="78" t="s">
        <v>161</v>
      </c>
      <c r="C41" s="218" t="s">
        <v>921</v>
      </c>
      <c r="D41" s="767" t="s">
        <v>947</v>
      </c>
      <c r="E41" s="201" t="s">
        <v>922</v>
      </c>
      <c r="F41" s="220" t="s">
        <v>923</v>
      </c>
      <c r="G41" s="218" t="s">
        <v>924</v>
      </c>
      <c r="H41" s="767" t="s">
        <v>951</v>
      </c>
      <c r="I41" s="201" t="s">
        <v>297</v>
      </c>
      <c r="J41" s="220" t="s">
        <v>925</v>
      </c>
      <c r="M41" s="159"/>
      <c r="N41" s="159"/>
      <c r="O41" s="159"/>
      <c r="P41" s="159"/>
    </row>
    <row r="42" spans="1:16" ht="14.85" customHeight="1">
      <c r="A42" s="824" t="s">
        <v>456</v>
      </c>
      <c r="B42" s="82" t="s">
        <v>161</v>
      </c>
      <c r="C42" s="199" t="s">
        <v>327</v>
      </c>
      <c r="D42" s="200" t="s">
        <v>926</v>
      </c>
      <c r="E42" s="201" t="s">
        <v>347</v>
      </c>
      <c r="F42" s="221" t="s">
        <v>767</v>
      </c>
      <c r="G42" s="199" t="s">
        <v>188</v>
      </c>
      <c r="H42" s="200" t="s">
        <v>188</v>
      </c>
      <c r="I42" s="201" t="s">
        <v>765</v>
      </c>
      <c r="J42" s="221" t="s">
        <v>855</v>
      </c>
      <c r="M42" s="159"/>
      <c r="N42" s="159"/>
      <c r="O42" s="159"/>
      <c r="P42" s="159"/>
    </row>
    <row r="43" spans="1:16" ht="14.85" customHeight="1">
      <c r="A43" s="824" t="s">
        <v>460</v>
      </c>
      <c r="B43" s="82" t="s">
        <v>161</v>
      </c>
      <c r="C43" s="199" t="s">
        <v>760</v>
      </c>
      <c r="D43" s="768" t="s">
        <v>948</v>
      </c>
      <c r="E43" s="201" t="s">
        <v>927</v>
      </c>
      <c r="F43" s="198" t="s">
        <v>928</v>
      </c>
      <c r="G43" s="199" t="s">
        <v>929</v>
      </c>
      <c r="H43" s="768" t="s">
        <v>952</v>
      </c>
      <c r="I43" s="201" t="s">
        <v>181</v>
      </c>
      <c r="J43" s="198" t="s">
        <v>930</v>
      </c>
      <c r="M43" s="159"/>
      <c r="N43" s="159"/>
      <c r="O43" s="159"/>
      <c r="P43" s="159"/>
    </row>
    <row r="44" spans="1:16" ht="14.85" customHeight="1">
      <c r="A44" s="63" t="s">
        <v>465</v>
      </c>
      <c r="B44" s="78" t="s">
        <v>161</v>
      </c>
      <c r="C44" s="218" t="s">
        <v>757</v>
      </c>
      <c r="D44" s="769" t="s">
        <v>949</v>
      </c>
      <c r="E44" s="201" t="s">
        <v>931</v>
      </c>
      <c r="F44" s="220" t="s">
        <v>932</v>
      </c>
      <c r="G44" s="218" t="s">
        <v>347</v>
      </c>
      <c r="H44" s="769" t="s">
        <v>953</v>
      </c>
      <c r="I44" s="201" t="s">
        <v>933</v>
      </c>
      <c r="J44" s="220" t="s">
        <v>934</v>
      </c>
      <c r="M44" s="159"/>
      <c r="N44" s="159"/>
      <c r="O44" s="159"/>
      <c r="P44" s="159"/>
    </row>
    <row r="45" spans="1:16" s="17" customFormat="1" ht="14.85" customHeight="1">
      <c r="A45" s="296" t="s">
        <v>422</v>
      </c>
      <c r="B45" s="325"/>
      <c r="C45" s="326"/>
      <c r="D45" s="327"/>
      <c r="E45" s="328"/>
      <c r="F45" s="329"/>
      <c r="G45" s="326"/>
      <c r="H45" s="327"/>
      <c r="I45" s="328"/>
      <c r="J45" s="329"/>
      <c r="M45" s="164"/>
      <c r="N45" s="164"/>
      <c r="O45" s="164"/>
      <c r="P45" s="164"/>
    </row>
    <row r="46" spans="1:16" ht="14.85" customHeight="1">
      <c r="A46" s="63" t="s">
        <v>466</v>
      </c>
      <c r="B46" s="78" t="s">
        <v>169</v>
      </c>
      <c r="C46" s="222" t="s">
        <v>935</v>
      </c>
      <c r="D46" s="223" t="s">
        <v>936</v>
      </c>
      <c r="E46" s="201" t="s">
        <v>937</v>
      </c>
      <c r="F46" s="224" t="s">
        <v>30</v>
      </c>
      <c r="G46" s="222" t="s">
        <v>938</v>
      </c>
      <c r="H46" s="223" t="s">
        <v>190</v>
      </c>
      <c r="I46" s="201" t="s">
        <v>939</v>
      </c>
      <c r="J46" s="224" t="s">
        <v>30</v>
      </c>
      <c r="M46" s="159"/>
      <c r="N46" s="159"/>
      <c r="O46" s="159"/>
      <c r="P46" s="159"/>
    </row>
    <row r="47" spans="1:16" ht="14.85" customHeight="1">
      <c r="A47" s="63" t="s">
        <v>467</v>
      </c>
      <c r="B47" s="82" t="s">
        <v>169</v>
      </c>
      <c r="C47" s="222" t="s">
        <v>940</v>
      </c>
      <c r="D47" s="223" t="s">
        <v>941</v>
      </c>
      <c r="E47" s="201" t="s">
        <v>942</v>
      </c>
      <c r="F47" s="224" t="s">
        <v>30</v>
      </c>
      <c r="G47" s="222" t="s">
        <v>943</v>
      </c>
      <c r="H47" s="223" t="s">
        <v>944</v>
      </c>
      <c r="I47" s="201" t="s">
        <v>945</v>
      </c>
      <c r="J47" s="224" t="s">
        <v>30</v>
      </c>
      <c r="M47" s="159"/>
      <c r="N47" s="159"/>
      <c r="O47" s="159"/>
      <c r="P47" s="159"/>
    </row>
    <row r="48" spans="1:16" ht="14.85" customHeight="1">
      <c r="A48" s="758" t="s">
        <v>958</v>
      </c>
      <c r="B48" s="11"/>
    </row>
    <row r="49" spans="1:6" ht="14.85" customHeight="1">
      <c r="A49" s="758"/>
      <c r="B49" s="11"/>
    </row>
    <row r="52" spans="1:6" s="392" customFormat="1" ht="14.85" customHeight="1">
      <c r="A52" s="52" t="s">
        <v>11</v>
      </c>
      <c r="B52" s="475"/>
      <c r="C52" s="476"/>
      <c r="D52" s="476"/>
      <c r="E52" s="476"/>
      <c r="F52" s="476"/>
    </row>
  </sheetData>
  <mergeCells count="5">
    <mergeCell ref="A18:F18"/>
    <mergeCell ref="G2:H2"/>
    <mergeCell ref="A2:C2"/>
    <mergeCell ref="D2:F2"/>
    <mergeCell ref="A4:F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0865-933C-4664-A894-A521B917818C}">
  <dimension ref="A1:E68"/>
  <sheetViews>
    <sheetView zoomScaleNormal="100" workbookViewId="0">
      <selection activeCell="G22" sqref="G22"/>
    </sheetView>
  </sheetViews>
  <sheetFormatPr defaultColWidth="9.109375" defaultRowHeight="14.85" customHeight="1"/>
  <cols>
    <col min="1" max="1" width="49.44140625" style="25" customWidth="1"/>
    <col min="2" max="2" width="13.5546875" style="11" customWidth="1"/>
    <col min="3" max="3" width="18.44140625" style="11" customWidth="1"/>
    <col min="4" max="4" width="20.109375" style="11" customWidth="1"/>
    <col min="5" max="5" width="13.5546875" style="11" customWidth="1"/>
    <col min="6" max="6" width="9.109375" style="11"/>
    <col min="7" max="7" width="63.5546875" style="11" customWidth="1"/>
    <col min="8" max="16384" width="9.109375" style="11"/>
  </cols>
  <sheetData>
    <row r="1" spans="1:5" ht="39.9" customHeight="1">
      <c r="A1" s="67" t="s">
        <v>11</v>
      </c>
      <c r="B1" s="75"/>
      <c r="C1" s="75"/>
      <c r="D1" s="67"/>
    </row>
    <row r="2" spans="1:5" ht="39.9" customHeight="1" thickBot="1">
      <c r="A2" s="1154" t="s">
        <v>1147</v>
      </c>
      <c r="B2" s="1154"/>
      <c r="C2" s="1154"/>
      <c r="D2" s="1084"/>
      <c r="E2" s="1084"/>
    </row>
    <row r="3" spans="1:5" ht="14.85" customHeight="1">
      <c r="A3" s="392"/>
      <c r="B3" s="392"/>
      <c r="C3" s="392"/>
      <c r="D3" s="392"/>
    </row>
    <row r="4" spans="1:5" ht="14.85" customHeight="1">
      <c r="A4" s="341" t="s">
        <v>468</v>
      </c>
      <c r="B4" s="94"/>
      <c r="C4" s="94"/>
      <c r="D4" s="94"/>
    </row>
    <row r="5" spans="1:5" ht="25.5" customHeight="1">
      <c r="A5" s="320"/>
      <c r="B5" s="320"/>
      <c r="C5" s="261" t="s">
        <v>712</v>
      </c>
      <c r="D5" s="261" t="s">
        <v>61</v>
      </c>
      <c r="E5" s="261" t="s">
        <v>1002</v>
      </c>
    </row>
    <row r="6" spans="1:5" ht="14.85" customHeight="1">
      <c r="A6" s="68" t="s">
        <v>469</v>
      </c>
      <c r="B6" s="68"/>
      <c r="C6" s="59"/>
      <c r="D6" s="60"/>
      <c r="E6" s="60"/>
    </row>
    <row r="7" spans="1:5" ht="13.8">
      <c r="A7" s="81" t="s">
        <v>470</v>
      </c>
      <c r="B7" s="82"/>
      <c r="C7" s="46">
        <v>323.3</v>
      </c>
      <c r="D7" s="47">
        <v>315.39999999999998</v>
      </c>
      <c r="E7" s="47">
        <v>180.2</v>
      </c>
    </row>
    <row r="8" spans="1:5" ht="13.8">
      <c r="A8" s="81" t="s">
        <v>471</v>
      </c>
      <c r="B8" s="82"/>
      <c r="C8" s="46">
        <v>3666.8</v>
      </c>
      <c r="D8" s="47">
        <v>3362.5</v>
      </c>
      <c r="E8" s="47">
        <v>2971.8</v>
      </c>
    </row>
    <row r="9" spans="1:5" ht="13.8">
      <c r="A9" s="81" t="s">
        <v>472</v>
      </c>
      <c r="B9" s="82"/>
      <c r="C9" s="46">
        <v>57.5</v>
      </c>
      <c r="D9" s="47">
        <v>49.9</v>
      </c>
      <c r="E9" s="47">
        <v>53</v>
      </c>
    </row>
    <row r="10" spans="1:5" ht="13.8">
      <c r="A10" s="81" t="s">
        <v>473</v>
      </c>
      <c r="B10" s="82"/>
      <c r="C10" s="46">
        <v>295.89999999999998</v>
      </c>
      <c r="D10" s="47">
        <v>309.89999999999998</v>
      </c>
      <c r="E10" s="47">
        <v>210.4</v>
      </c>
    </row>
    <row r="11" spans="1:5" ht="13.8">
      <c r="A11" s="81" t="s">
        <v>474</v>
      </c>
      <c r="B11" s="82"/>
      <c r="C11" s="46">
        <v>5.9</v>
      </c>
      <c r="D11" s="47">
        <v>5.9</v>
      </c>
      <c r="E11" s="47">
        <v>5.5</v>
      </c>
    </row>
    <row r="12" spans="1:5" ht="13.8">
      <c r="A12" s="81" t="s">
        <v>475</v>
      </c>
      <c r="B12" s="82"/>
      <c r="C12" s="46">
        <v>85.7</v>
      </c>
      <c r="D12" s="47">
        <v>76.3</v>
      </c>
      <c r="E12" s="47">
        <v>67.7</v>
      </c>
    </row>
    <row r="13" spans="1:5" ht="13.8">
      <c r="A13" s="81" t="s">
        <v>476</v>
      </c>
      <c r="B13" s="82"/>
      <c r="C13" s="46">
        <v>39</v>
      </c>
      <c r="D13" s="47">
        <v>37</v>
      </c>
      <c r="E13" s="47">
        <v>78.400000000000006</v>
      </c>
    </row>
    <row r="14" spans="1:5" ht="13.8">
      <c r="A14" s="81" t="s">
        <v>477</v>
      </c>
      <c r="B14" s="82"/>
      <c r="C14" s="46">
        <v>5.2</v>
      </c>
      <c r="D14" s="47">
        <v>3.5</v>
      </c>
      <c r="E14" s="47">
        <v>7.7</v>
      </c>
    </row>
    <row r="15" spans="1:5" ht="13.8">
      <c r="A15" s="85" t="s">
        <v>478</v>
      </c>
      <c r="B15" s="78"/>
      <c r="C15" s="177">
        <v>25.4</v>
      </c>
      <c r="D15" s="178">
        <v>56.5</v>
      </c>
      <c r="E15" s="178">
        <v>62.2</v>
      </c>
    </row>
    <row r="16" spans="1:5" ht="13.8">
      <c r="A16" s="861" t="s">
        <v>64</v>
      </c>
      <c r="B16" s="343"/>
      <c r="C16" s="268">
        <v>4504.7</v>
      </c>
      <c r="D16" s="269">
        <v>4216.8999999999996</v>
      </c>
      <c r="E16" s="269">
        <v>3636.9</v>
      </c>
    </row>
    <row r="17" spans="1:5" ht="13.8">
      <c r="A17" s="81" t="s">
        <v>480</v>
      </c>
      <c r="B17" s="82"/>
      <c r="C17" s="46">
        <v>237.6</v>
      </c>
      <c r="D17" s="47">
        <v>274.8</v>
      </c>
      <c r="E17" s="47">
        <v>274.39999999999998</v>
      </c>
    </row>
    <row r="18" spans="1:5" ht="26.4">
      <c r="A18" s="81" t="s">
        <v>481</v>
      </c>
      <c r="B18" s="82"/>
      <c r="C18" s="46">
        <v>16.5</v>
      </c>
      <c r="D18" s="47">
        <v>14.4</v>
      </c>
      <c r="E18" s="47">
        <v>13.9</v>
      </c>
    </row>
    <row r="19" spans="1:5" ht="13.8">
      <c r="A19" s="81" t="s">
        <v>482</v>
      </c>
      <c r="B19" s="82"/>
      <c r="C19" s="46">
        <v>209.5</v>
      </c>
      <c r="D19" s="47">
        <v>265.89999999999998</v>
      </c>
      <c r="E19" s="47">
        <v>204.8</v>
      </c>
    </row>
    <row r="20" spans="1:5" ht="13.8">
      <c r="A20" s="81" t="s">
        <v>483</v>
      </c>
      <c r="B20" s="82"/>
      <c r="C20" s="46">
        <v>79.099999999999994</v>
      </c>
      <c r="D20" s="47">
        <v>126</v>
      </c>
      <c r="E20" s="47">
        <v>170.4</v>
      </c>
    </row>
    <row r="21" spans="1:5" ht="13.8">
      <c r="A21" s="825" t="s">
        <v>476</v>
      </c>
      <c r="B21" s="82"/>
      <c r="C21" s="46">
        <v>0.2</v>
      </c>
      <c r="D21" s="47">
        <v>110.4</v>
      </c>
      <c r="E21" s="47">
        <v>0.3</v>
      </c>
    </row>
    <row r="22" spans="1:5" ht="13.8">
      <c r="A22" s="81" t="s">
        <v>484</v>
      </c>
      <c r="B22" s="82"/>
      <c r="C22" s="46">
        <v>21</v>
      </c>
      <c r="D22" s="47">
        <v>24</v>
      </c>
      <c r="E22" s="47">
        <v>18.5</v>
      </c>
    </row>
    <row r="23" spans="1:5" ht="13.8">
      <c r="A23" s="81" t="s">
        <v>485</v>
      </c>
      <c r="B23" s="82"/>
      <c r="C23" s="46">
        <v>21.3</v>
      </c>
      <c r="D23" s="47">
        <v>6.2</v>
      </c>
      <c r="E23" s="47">
        <v>4.2</v>
      </c>
    </row>
    <row r="24" spans="1:5" ht="13.8">
      <c r="A24" s="81" t="s">
        <v>78</v>
      </c>
      <c r="B24" s="82"/>
      <c r="C24" s="46">
        <v>275.8</v>
      </c>
      <c r="D24" s="47">
        <v>205.3</v>
      </c>
      <c r="E24" s="47">
        <v>725.8</v>
      </c>
    </row>
    <row r="25" spans="1:5" ht="13.8">
      <c r="A25" s="85" t="s">
        <v>486</v>
      </c>
      <c r="B25" s="186"/>
      <c r="C25" s="177">
        <v>0.3</v>
      </c>
      <c r="D25" s="178">
        <v>0.5</v>
      </c>
      <c r="E25" s="178">
        <v>0.5</v>
      </c>
    </row>
    <row r="26" spans="1:5" ht="13.8">
      <c r="A26" s="861" t="s">
        <v>479</v>
      </c>
      <c r="B26" s="343"/>
      <c r="C26" s="268">
        <v>861.3</v>
      </c>
      <c r="D26" s="269">
        <v>1027.5</v>
      </c>
      <c r="E26" s="269">
        <v>1412.8</v>
      </c>
    </row>
    <row r="27" spans="1:5" ht="13.8">
      <c r="A27" s="344" t="s">
        <v>980</v>
      </c>
      <c r="B27" s="345"/>
      <c r="C27" s="282">
        <v>5366</v>
      </c>
      <c r="D27" s="283">
        <v>5244.4</v>
      </c>
      <c r="E27" s="269" t="s">
        <v>1161</v>
      </c>
    </row>
    <row r="28" spans="1:5" ht="13.8">
      <c r="A28" s="68" t="s">
        <v>487</v>
      </c>
      <c r="B28" s="185"/>
      <c r="C28" s="59"/>
      <c r="D28" s="60"/>
      <c r="E28" s="60"/>
    </row>
    <row r="29" spans="1:5" ht="13.8">
      <c r="A29" s="81" t="s">
        <v>488</v>
      </c>
      <c r="B29" s="82"/>
      <c r="C29" s="46">
        <v>1616.4</v>
      </c>
      <c r="D29" s="47">
        <v>1616.4</v>
      </c>
      <c r="E29" s="47">
        <v>1616.4</v>
      </c>
    </row>
    <row r="30" spans="1:5" ht="13.8">
      <c r="A30" s="81" t="s">
        <v>489</v>
      </c>
      <c r="B30" s="82"/>
      <c r="C30" s="46">
        <v>257.5</v>
      </c>
      <c r="D30" s="47">
        <v>284.39999999999998</v>
      </c>
      <c r="E30" s="47">
        <v>227.4</v>
      </c>
    </row>
    <row r="31" spans="1:5" ht="13.8">
      <c r="A31" s="81" t="s">
        <v>981</v>
      </c>
      <c r="B31" s="95"/>
      <c r="C31" s="46">
        <v>495.6</v>
      </c>
      <c r="D31" s="47">
        <v>362.6</v>
      </c>
      <c r="E31" s="47">
        <v>239.8</v>
      </c>
    </row>
    <row r="32" spans="1:5" ht="26.4">
      <c r="A32" s="860" t="s">
        <v>982</v>
      </c>
      <c r="B32" s="82"/>
      <c r="C32" s="59">
        <v>2369.5</v>
      </c>
      <c r="D32" s="60">
        <v>2263.4</v>
      </c>
      <c r="E32" s="60">
        <v>2083.6</v>
      </c>
    </row>
    <row r="33" spans="1:5" ht="13.8">
      <c r="A33" s="85" t="s">
        <v>490</v>
      </c>
      <c r="B33" s="186"/>
      <c r="C33" s="183">
        <v>0</v>
      </c>
      <c r="D33" s="184">
        <v>0</v>
      </c>
      <c r="E33" s="184">
        <v>0</v>
      </c>
    </row>
    <row r="34" spans="1:5" ht="13.8">
      <c r="A34" s="845" t="s">
        <v>73</v>
      </c>
      <c r="B34" s="343"/>
      <c r="C34" s="268">
        <v>2369.5</v>
      </c>
      <c r="D34" s="269">
        <v>2263.4</v>
      </c>
      <c r="E34" s="269">
        <v>2083.6</v>
      </c>
    </row>
    <row r="35" spans="1:5" ht="13.8">
      <c r="A35" s="81" t="s">
        <v>492</v>
      </c>
      <c r="B35" s="82"/>
      <c r="C35" s="46">
        <v>1560.4</v>
      </c>
      <c r="D35" s="47">
        <v>1521.2</v>
      </c>
      <c r="E35" s="47">
        <v>1514.7</v>
      </c>
    </row>
    <row r="36" spans="1:5" ht="13.8">
      <c r="A36" s="81" t="s">
        <v>493</v>
      </c>
      <c r="B36" s="82"/>
      <c r="C36" s="46">
        <v>49.7</v>
      </c>
      <c r="D36" s="47">
        <v>42.3</v>
      </c>
      <c r="E36" s="47">
        <v>49.4</v>
      </c>
    </row>
    <row r="37" spans="1:5" ht="13.8">
      <c r="A37" s="81" t="s">
        <v>67</v>
      </c>
      <c r="B37" s="82"/>
      <c r="C37" s="46">
        <v>295.2</v>
      </c>
      <c r="D37" s="47">
        <v>300.10000000000002</v>
      </c>
      <c r="E37" s="47">
        <v>309.3</v>
      </c>
    </row>
    <row r="38" spans="1:5" ht="13.8">
      <c r="A38" s="81" t="s">
        <v>69</v>
      </c>
      <c r="B38" s="82"/>
      <c r="C38" s="46">
        <v>84.7</v>
      </c>
      <c r="D38" s="47">
        <v>87.4</v>
      </c>
      <c r="E38" s="47">
        <v>64.900000000000006</v>
      </c>
    </row>
    <row r="39" spans="1:5" ht="13.8">
      <c r="A39" s="81" t="s">
        <v>494</v>
      </c>
      <c r="B39" s="82"/>
      <c r="C39" s="46">
        <v>64.900000000000006</v>
      </c>
      <c r="D39" s="47">
        <v>60.7</v>
      </c>
      <c r="E39" s="47">
        <v>42.1</v>
      </c>
    </row>
    <row r="40" spans="1:5" ht="13.8">
      <c r="A40" s="81" t="s">
        <v>68</v>
      </c>
      <c r="B40" s="82"/>
      <c r="C40" s="46">
        <v>260.10000000000002</v>
      </c>
      <c r="D40" s="47">
        <v>241.6</v>
      </c>
      <c r="E40" s="47">
        <v>219.1</v>
      </c>
    </row>
    <row r="41" spans="1:5" ht="13.8">
      <c r="A41" s="862" t="s">
        <v>983</v>
      </c>
      <c r="B41" s="186"/>
      <c r="C41" s="177">
        <v>55.2</v>
      </c>
      <c r="D41" s="178">
        <v>66.599999999999994</v>
      </c>
      <c r="E41" s="178">
        <v>17.100000000000001</v>
      </c>
    </row>
    <row r="42" spans="1:5" ht="13.8">
      <c r="A42" s="845" t="s">
        <v>491</v>
      </c>
      <c r="B42" s="343"/>
      <c r="C42" s="268">
        <v>2370.1999999999998</v>
      </c>
      <c r="D42" s="269">
        <v>2319.9</v>
      </c>
      <c r="E42" s="269">
        <v>2216.6</v>
      </c>
    </row>
    <row r="43" spans="1:5" ht="13.8">
      <c r="A43" s="81" t="s">
        <v>496</v>
      </c>
      <c r="B43" s="82"/>
      <c r="C43" s="46">
        <v>72.5</v>
      </c>
      <c r="D43" s="47">
        <v>64.5</v>
      </c>
      <c r="E43" s="47">
        <v>125</v>
      </c>
    </row>
    <row r="44" spans="1:5" ht="13.8">
      <c r="A44" s="81" t="s">
        <v>87</v>
      </c>
      <c r="B44" s="82"/>
      <c r="C44" s="46">
        <v>4.4000000000000004</v>
      </c>
      <c r="D44" s="47">
        <v>5.2</v>
      </c>
      <c r="E44" s="47">
        <v>3.4</v>
      </c>
    </row>
    <row r="45" spans="1:5" ht="13.8">
      <c r="A45" s="81" t="s">
        <v>497</v>
      </c>
      <c r="B45" s="82"/>
      <c r="C45" s="46">
        <v>162</v>
      </c>
      <c r="D45" s="47">
        <v>177.2</v>
      </c>
      <c r="E45" s="47">
        <v>43.1</v>
      </c>
    </row>
    <row r="46" spans="1:5" ht="13.8">
      <c r="A46" s="81" t="s">
        <v>498</v>
      </c>
      <c r="B46" s="82"/>
      <c r="C46" s="46">
        <v>70.7</v>
      </c>
      <c r="D46" s="47">
        <v>61.8</v>
      </c>
      <c r="E46" s="47">
        <v>145.4</v>
      </c>
    </row>
    <row r="47" spans="1:5" ht="13.8">
      <c r="A47" s="81" t="s">
        <v>499</v>
      </c>
      <c r="B47" s="82"/>
      <c r="C47" s="46">
        <v>2.2999999999999998</v>
      </c>
      <c r="D47" s="47">
        <v>4.9000000000000004</v>
      </c>
      <c r="E47" s="47">
        <v>6.9</v>
      </c>
    </row>
    <row r="48" spans="1:5" ht="13.8">
      <c r="A48" s="81" t="s">
        <v>494</v>
      </c>
      <c r="B48" s="82"/>
      <c r="C48" s="46">
        <v>46</v>
      </c>
      <c r="D48" s="47">
        <v>27.6</v>
      </c>
      <c r="E48" s="47">
        <v>24.6</v>
      </c>
    </row>
    <row r="49" spans="1:5" ht="13.8">
      <c r="A49" s="81" t="s">
        <v>68</v>
      </c>
      <c r="B49" s="82"/>
      <c r="C49" s="46">
        <v>39.200000000000003</v>
      </c>
      <c r="D49" s="47">
        <v>35.200000000000003</v>
      </c>
      <c r="E49" s="47">
        <v>93.7</v>
      </c>
    </row>
    <row r="50" spans="1:5" ht="13.8">
      <c r="A50" s="862" t="s">
        <v>984</v>
      </c>
      <c r="B50" s="78"/>
      <c r="C50" s="177">
        <v>229.2</v>
      </c>
      <c r="D50" s="178">
        <v>284.7</v>
      </c>
      <c r="E50" s="178">
        <v>307.39999999999998</v>
      </c>
    </row>
    <row r="51" spans="1:5" ht="13.8">
      <c r="A51" s="863" t="s">
        <v>495</v>
      </c>
      <c r="B51" s="325"/>
      <c r="C51" s="286">
        <v>626.29999999999995</v>
      </c>
      <c r="D51" s="287">
        <v>661.1</v>
      </c>
      <c r="E51" s="269">
        <v>749.5</v>
      </c>
    </row>
    <row r="52" spans="1:5" ht="13.8">
      <c r="A52" s="861" t="s">
        <v>985</v>
      </c>
      <c r="B52" s="343"/>
      <c r="C52" s="268">
        <v>2996.5</v>
      </c>
      <c r="D52" s="269">
        <v>2981</v>
      </c>
      <c r="E52" s="346">
        <v>2966.1</v>
      </c>
    </row>
    <row r="53" spans="1:5" ht="14.85" customHeight="1">
      <c r="A53" s="864" t="s">
        <v>986</v>
      </c>
      <c r="B53" s="345"/>
      <c r="C53" s="282">
        <v>5366</v>
      </c>
      <c r="D53" s="283">
        <v>5244.4</v>
      </c>
      <c r="E53" s="269">
        <v>5049.7</v>
      </c>
    </row>
    <row r="54" spans="1:5" ht="14.85" customHeight="1">
      <c r="A54" s="163"/>
      <c r="B54" s="8"/>
      <c r="C54" s="8"/>
      <c r="D54" s="8"/>
    </row>
    <row r="55" spans="1:5" ht="14.85" customHeight="1">
      <c r="A55" s="29"/>
      <c r="B55" s="8"/>
      <c r="C55" s="8"/>
      <c r="D55" s="8"/>
    </row>
    <row r="56" spans="1:5" ht="14.85" customHeight="1">
      <c r="A56" s="52" t="s">
        <v>11</v>
      </c>
      <c r="B56" s="8"/>
      <c r="C56" s="8"/>
      <c r="D56" s="8"/>
    </row>
    <row r="57" spans="1:5" ht="14.85" customHeight="1">
      <c r="A57" s="29"/>
      <c r="B57" s="8"/>
      <c r="C57" s="8"/>
      <c r="D57" s="8"/>
    </row>
    <row r="58" spans="1:5" ht="14.85" customHeight="1">
      <c r="A58" s="29"/>
      <c r="B58" s="8"/>
      <c r="C58" s="8"/>
      <c r="D58" s="8"/>
    </row>
    <row r="59" spans="1:5" ht="14.85" customHeight="1">
      <c r="A59" s="29"/>
      <c r="B59" s="8"/>
      <c r="C59" s="8"/>
      <c r="D59" s="8"/>
    </row>
    <row r="60" spans="1:5" ht="14.85" customHeight="1">
      <c r="A60" s="29"/>
      <c r="B60" s="8"/>
      <c r="C60" s="8"/>
      <c r="D60" s="8"/>
    </row>
    <row r="61" spans="1:5" ht="14.85" customHeight="1">
      <c r="A61" s="29"/>
      <c r="B61" s="8"/>
      <c r="C61" s="8"/>
      <c r="D61" s="8"/>
    </row>
    <row r="62" spans="1:5" ht="14.85" customHeight="1">
      <c r="A62" s="29"/>
      <c r="B62" s="8"/>
      <c r="C62" s="8"/>
      <c r="D62" s="8"/>
    </row>
    <row r="63" spans="1:5" ht="14.85" customHeight="1">
      <c r="A63" s="29"/>
      <c r="B63" s="8"/>
      <c r="C63" s="8"/>
      <c r="D63" s="8"/>
    </row>
    <row r="64" spans="1:5" ht="14.85" customHeight="1">
      <c r="A64" s="29"/>
      <c r="B64" s="8"/>
      <c r="C64" s="8"/>
      <c r="D64" s="8"/>
    </row>
    <row r="65" spans="1:4" ht="14.85" customHeight="1">
      <c r="A65" s="477"/>
      <c r="B65" s="392"/>
      <c r="C65" s="392"/>
      <c r="D65" s="392"/>
    </row>
    <row r="66" spans="1:4" ht="14.85" customHeight="1">
      <c r="A66" s="477"/>
      <c r="B66" s="392"/>
      <c r="C66" s="392"/>
      <c r="D66" s="392"/>
    </row>
    <row r="67" spans="1:4" ht="14.85" customHeight="1">
      <c r="A67" s="477"/>
      <c r="B67" s="392"/>
      <c r="C67" s="392"/>
      <c r="D67" s="392"/>
    </row>
    <row r="68" spans="1:4" ht="14.85" customHeight="1">
      <c r="A68" s="477"/>
      <c r="B68" s="392"/>
      <c r="C68" s="392"/>
      <c r="D68" s="392"/>
    </row>
  </sheetData>
  <mergeCells count="1">
    <mergeCell ref="A2:C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9E6A-CC8D-49B1-8F6E-B2D168CE859E}">
  <sheetPr codeName="Sheet12"/>
  <dimension ref="A1:T46"/>
  <sheetViews>
    <sheetView zoomScale="130" zoomScaleNormal="130" workbookViewId="0">
      <selection activeCell="H8" sqref="H8"/>
    </sheetView>
  </sheetViews>
  <sheetFormatPr defaultColWidth="9.109375" defaultRowHeight="14.85" customHeight="1"/>
  <cols>
    <col min="1" max="1" width="64.88671875" style="25" customWidth="1"/>
    <col min="2" max="2" width="13.5546875" style="11" customWidth="1"/>
    <col min="3" max="6" width="13.33203125" style="11" customWidth="1"/>
    <col min="7" max="7" width="9.109375" style="11"/>
    <col min="8" max="8" width="55.44140625" style="11" customWidth="1"/>
    <col min="9" max="11" width="9.109375" style="11"/>
    <col min="12" max="12" width="10.44140625" style="11" bestFit="1" customWidth="1"/>
    <col min="13" max="16384" width="9.109375" style="11"/>
  </cols>
  <sheetData>
    <row r="1" spans="1:20" ht="39.9" customHeight="1">
      <c r="A1" s="67" t="s">
        <v>11</v>
      </c>
      <c r="B1" s="75"/>
      <c r="C1" s="75"/>
      <c r="D1" s="67"/>
    </row>
    <row r="2" spans="1:20" ht="39.9" customHeight="1" thickBot="1">
      <c r="A2" s="1154" t="s">
        <v>1148</v>
      </c>
      <c r="B2" s="1154"/>
      <c r="C2" s="1154"/>
      <c r="D2" s="51"/>
    </row>
    <row r="3" spans="1:20" ht="14.85" customHeight="1">
      <c r="A3" s="392"/>
      <c r="B3" s="392"/>
      <c r="C3" s="392"/>
      <c r="D3" s="392"/>
    </row>
    <row r="4" spans="1:20" ht="14.85" customHeight="1">
      <c r="A4" s="341" t="s">
        <v>13</v>
      </c>
      <c r="B4" s="94"/>
      <c r="C4" s="94"/>
      <c r="D4" s="94"/>
    </row>
    <row r="5" spans="1:20" ht="26.4">
      <c r="A5" s="1091"/>
      <c r="B5" s="1091"/>
      <c r="C5" s="1092" t="s">
        <v>1165</v>
      </c>
      <c r="D5" s="1092" t="s">
        <v>1166</v>
      </c>
      <c r="E5" s="1091" t="s">
        <v>756</v>
      </c>
      <c r="F5" s="1091" t="s">
        <v>207</v>
      </c>
    </row>
    <row r="6" spans="1:20" ht="13.8">
      <c r="A6" s="101" t="s">
        <v>500</v>
      </c>
      <c r="B6" s="63"/>
      <c r="C6" s="46">
        <v>1088.5999999999999</v>
      </c>
      <c r="D6" s="47">
        <v>1367.8</v>
      </c>
      <c r="E6" s="46">
        <v>437.9</v>
      </c>
      <c r="F6" s="47">
        <v>440.7</v>
      </c>
    </row>
    <row r="7" spans="1:20" ht="13.8">
      <c r="A7" s="81" t="s">
        <v>501</v>
      </c>
      <c r="B7" s="82"/>
      <c r="C7" s="46">
        <v>3.7</v>
      </c>
      <c r="D7" s="47">
        <v>2.6</v>
      </c>
      <c r="E7" s="46">
        <v>0.9</v>
      </c>
      <c r="F7" s="47">
        <v>1.4</v>
      </c>
    </row>
    <row r="8" spans="1:20" ht="13.8">
      <c r="A8" s="68" t="s">
        <v>18</v>
      </c>
      <c r="B8" s="95"/>
      <c r="C8" s="59">
        <v>1092.3</v>
      </c>
      <c r="D8" s="60">
        <v>1370.4</v>
      </c>
      <c r="E8" s="59">
        <v>438.8</v>
      </c>
      <c r="F8" s="60">
        <v>442.1</v>
      </c>
    </row>
    <row r="9" spans="1:20" ht="13.8">
      <c r="A9" s="81" t="s">
        <v>111</v>
      </c>
      <c r="B9" s="82"/>
      <c r="C9" s="46">
        <v>-646.1</v>
      </c>
      <c r="D9" s="47">
        <v>-1003</v>
      </c>
      <c r="E9" s="46">
        <v>-253</v>
      </c>
      <c r="F9" s="47">
        <v>-325.2</v>
      </c>
    </row>
    <row r="10" spans="1:20" ht="13.8">
      <c r="A10" s="81" t="s">
        <v>113</v>
      </c>
      <c r="B10" s="82"/>
      <c r="C10" s="46">
        <v>-79.8</v>
      </c>
      <c r="D10" s="47">
        <v>-64.8</v>
      </c>
      <c r="E10" s="46">
        <v>-41.6</v>
      </c>
      <c r="F10" s="47">
        <v>-34.5</v>
      </c>
    </row>
    <row r="11" spans="1:20" ht="13.8">
      <c r="A11" s="81" t="s">
        <v>502</v>
      </c>
      <c r="B11" s="82"/>
      <c r="C11" s="46">
        <v>-30.8</v>
      </c>
      <c r="D11" s="47">
        <v>-21.1</v>
      </c>
      <c r="E11" s="46">
        <v>-16.8</v>
      </c>
      <c r="F11" s="47">
        <v>-12.6</v>
      </c>
    </row>
    <row r="12" spans="1:20" ht="13.8">
      <c r="A12" s="85" t="s">
        <v>115</v>
      </c>
      <c r="B12" s="78"/>
      <c r="C12" s="527">
        <v>-41.4</v>
      </c>
      <c r="D12" s="528">
        <v>-41.6</v>
      </c>
      <c r="E12" s="183">
        <v>-22.1</v>
      </c>
      <c r="F12" s="184">
        <v>-25.2</v>
      </c>
    </row>
    <row r="13" spans="1:20" ht="13.8">
      <c r="A13" s="901" t="s">
        <v>503</v>
      </c>
      <c r="B13" s="902"/>
      <c r="C13" s="903">
        <v>-798.1</v>
      </c>
      <c r="D13" s="904">
        <v>-1130.5</v>
      </c>
      <c r="E13" s="903">
        <v>-333.5</v>
      </c>
      <c r="F13" s="904">
        <v>-397.5</v>
      </c>
    </row>
    <row r="14" spans="1:20" s="17" customFormat="1" ht="13.8">
      <c r="A14" s="901" t="s">
        <v>116</v>
      </c>
      <c r="B14" s="902"/>
      <c r="C14" s="903">
        <v>294.2</v>
      </c>
      <c r="D14" s="904">
        <v>239.9</v>
      </c>
      <c r="E14" s="903">
        <v>105.3</v>
      </c>
      <c r="F14" s="904">
        <v>44.6</v>
      </c>
      <c r="G14" s="11"/>
      <c r="H14" s="11"/>
      <c r="I14" s="11"/>
      <c r="J14" s="11"/>
      <c r="K14" s="11"/>
      <c r="L14" s="11"/>
      <c r="M14" s="11"/>
      <c r="N14" s="11"/>
      <c r="O14" s="11"/>
      <c r="P14" s="11"/>
      <c r="Q14" s="11"/>
      <c r="R14" s="11"/>
      <c r="S14" s="11"/>
      <c r="T14" s="11"/>
    </row>
    <row r="15" spans="1:20" ht="13.8">
      <c r="A15" s="86" t="s">
        <v>23</v>
      </c>
      <c r="B15" s="87"/>
      <c r="C15" s="46">
        <v>-85.4</v>
      </c>
      <c r="D15" s="47">
        <v>-73.400000000000006</v>
      </c>
      <c r="E15" s="46">
        <v>-44.5</v>
      </c>
      <c r="F15" s="47">
        <v>-35.9</v>
      </c>
    </row>
    <row r="16" spans="1:20" ht="26.4">
      <c r="A16" s="85" t="s">
        <v>24</v>
      </c>
      <c r="B16" s="78"/>
      <c r="C16" s="183">
        <v>-0.9</v>
      </c>
      <c r="D16" s="184">
        <v>-1.7</v>
      </c>
      <c r="E16" s="183">
        <v>-0.4</v>
      </c>
      <c r="F16" s="184">
        <v>-0.5</v>
      </c>
    </row>
    <row r="17" spans="1:6" ht="13.8">
      <c r="A17" s="884" t="s">
        <v>504</v>
      </c>
      <c r="B17" s="988"/>
      <c r="C17" s="886">
        <v>207.9</v>
      </c>
      <c r="D17" s="887">
        <v>164.8</v>
      </c>
      <c r="E17" s="886">
        <v>60.4</v>
      </c>
      <c r="F17" s="887">
        <v>8.1999999999999993</v>
      </c>
    </row>
    <row r="18" spans="1:6" ht="13.8">
      <c r="A18" s="86" t="s">
        <v>505</v>
      </c>
      <c r="B18" s="87"/>
      <c r="C18" s="46">
        <v>11.1</v>
      </c>
      <c r="D18" s="47">
        <v>28.2</v>
      </c>
      <c r="E18" s="46">
        <v>4.5</v>
      </c>
      <c r="F18" s="47">
        <v>25.6</v>
      </c>
    </row>
    <row r="19" spans="1:6" ht="13.8">
      <c r="A19" s="81" t="s">
        <v>506</v>
      </c>
      <c r="B19" s="82"/>
      <c r="C19" s="46">
        <v>-28</v>
      </c>
      <c r="D19" s="47">
        <v>-19.100000000000001</v>
      </c>
      <c r="E19" s="46">
        <v>-13.2</v>
      </c>
      <c r="F19" s="47">
        <v>-7.8</v>
      </c>
    </row>
    <row r="20" spans="1:6" ht="13.8">
      <c r="A20" s="905" t="s">
        <v>26</v>
      </c>
      <c r="B20" s="905"/>
      <c r="C20" s="906">
        <v>-16.899999999999999</v>
      </c>
      <c r="D20" s="907">
        <v>9.1</v>
      </c>
      <c r="E20" s="59">
        <v>-8.6999999999999993</v>
      </c>
      <c r="F20" s="637">
        <v>17.8</v>
      </c>
    </row>
    <row r="21" spans="1:6" ht="13.8">
      <c r="A21" s="905" t="s">
        <v>507</v>
      </c>
      <c r="B21" s="905"/>
      <c r="C21" s="906">
        <v>191</v>
      </c>
      <c r="D21" s="907">
        <v>173.9</v>
      </c>
      <c r="E21" s="59">
        <v>51.7</v>
      </c>
      <c r="F21" s="637">
        <v>26</v>
      </c>
    </row>
    <row r="22" spans="1:6" ht="13.8">
      <c r="A22" s="86" t="s">
        <v>27</v>
      </c>
      <c r="B22" s="87"/>
      <c r="C22" s="183">
        <v>-22.6</v>
      </c>
      <c r="D22" s="184">
        <v>-18.100000000000001</v>
      </c>
      <c r="E22" s="46">
        <v>-2</v>
      </c>
      <c r="F22" s="913">
        <v>2.6</v>
      </c>
    </row>
    <row r="23" spans="1:6" ht="13.8">
      <c r="A23" s="342" t="s">
        <v>987</v>
      </c>
      <c r="B23" s="343"/>
      <c r="C23" s="268">
        <v>168.4</v>
      </c>
      <c r="D23" s="269">
        <v>155.80000000000001</v>
      </c>
      <c r="E23" s="268">
        <v>49.7</v>
      </c>
      <c r="F23" s="269">
        <v>28.6</v>
      </c>
    </row>
    <row r="24" spans="1:6" ht="13.8">
      <c r="A24" s="63" t="s">
        <v>508</v>
      </c>
      <c r="B24" s="87"/>
      <c r="C24" s="46"/>
      <c r="D24" s="47"/>
      <c r="E24" s="46"/>
      <c r="F24" s="47"/>
    </row>
    <row r="25" spans="1:6" ht="13.8">
      <c r="A25" s="81" t="s">
        <v>509</v>
      </c>
      <c r="B25" s="82"/>
      <c r="C25" s="46">
        <v>168.4</v>
      </c>
      <c r="D25" s="47">
        <v>155.80000000000001</v>
      </c>
      <c r="E25" s="46">
        <v>49.7</v>
      </c>
      <c r="F25" s="47">
        <v>28.6</v>
      </c>
    </row>
    <row r="26" spans="1:6" ht="13.8">
      <c r="A26" s="81" t="s">
        <v>510</v>
      </c>
      <c r="B26" s="82"/>
      <c r="C26" s="46">
        <v>0</v>
      </c>
      <c r="D26" s="47">
        <v>0</v>
      </c>
      <c r="E26" s="46">
        <v>0</v>
      </c>
      <c r="F26" s="47">
        <v>0</v>
      </c>
    </row>
    <row r="27" spans="1:6" ht="13.8">
      <c r="C27" s="46"/>
      <c r="D27" s="47"/>
      <c r="E27" s="46"/>
      <c r="F27" s="47"/>
    </row>
    <row r="28" spans="1:6" ht="13.8">
      <c r="A28" s="905" t="s">
        <v>511</v>
      </c>
      <c r="B28" s="95"/>
      <c r="C28" s="98">
        <v>2.33</v>
      </c>
      <c r="D28" s="99">
        <v>2.15</v>
      </c>
      <c r="E28" s="98">
        <v>0.69</v>
      </c>
      <c r="F28" s="99">
        <v>0.4</v>
      </c>
    </row>
    <row r="29" spans="1:6" ht="13.8">
      <c r="A29" s="905" t="s">
        <v>512</v>
      </c>
      <c r="B29" s="95"/>
      <c r="C29" s="96">
        <v>72388960</v>
      </c>
      <c r="D29" s="97">
        <v>72388960</v>
      </c>
      <c r="E29" s="96">
        <v>72388960</v>
      </c>
      <c r="F29" s="97">
        <v>72388960</v>
      </c>
    </row>
    <row r="30" spans="1:6" ht="13.8">
      <c r="A30" s="1085"/>
      <c r="B30" s="1086"/>
      <c r="C30" s="1087"/>
      <c r="D30" s="1088"/>
      <c r="E30" s="1087"/>
      <c r="F30" s="1088"/>
    </row>
    <row r="31" spans="1:6" ht="13.8">
      <c r="A31" s="342" t="s">
        <v>987</v>
      </c>
      <c r="B31" s="343"/>
      <c r="C31" s="268">
        <v>168.4</v>
      </c>
      <c r="D31" s="269">
        <v>155.80000000000001</v>
      </c>
      <c r="E31" s="268">
        <v>49.7</v>
      </c>
      <c r="F31" s="269">
        <v>28.6</v>
      </c>
    </row>
    <row r="32" spans="1:6" ht="13.8">
      <c r="A32" s="85" t="s">
        <v>513</v>
      </c>
      <c r="B32" s="78"/>
      <c r="C32" s="177">
        <v>-0.1</v>
      </c>
      <c r="D32" s="178">
        <v>0.8</v>
      </c>
      <c r="E32" s="46">
        <v>0</v>
      </c>
      <c r="F32" s="914">
        <v>0.2</v>
      </c>
    </row>
    <row r="33" spans="1:6" ht="13.8">
      <c r="A33" s="866" t="s">
        <v>988</v>
      </c>
      <c r="B33" s="865"/>
      <c r="C33" s="183">
        <v>0.2</v>
      </c>
      <c r="D33" s="184">
        <v>0</v>
      </c>
      <c r="E33" s="46">
        <v>0.2</v>
      </c>
      <c r="F33" s="47">
        <v>0</v>
      </c>
    </row>
    <row r="34" spans="1:6" ht="26.4">
      <c r="A34" s="342" t="s">
        <v>514</v>
      </c>
      <c r="B34" s="343"/>
      <c r="C34" s="268">
        <v>0.1</v>
      </c>
      <c r="D34" s="269">
        <v>0.8</v>
      </c>
      <c r="E34" s="268" t="s">
        <v>255</v>
      </c>
      <c r="F34" s="269">
        <v>0.2</v>
      </c>
    </row>
    <row r="35" spans="1:6" ht="13.8">
      <c r="A35" s="81" t="s">
        <v>515</v>
      </c>
      <c r="B35" s="95"/>
      <c r="C35" s="46">
        <v>2.1</v>
      </c>
      <c r="D35" s="47">
        <v>-129.1</v>
      </c>
      <c r="E35" s="46">
        <v>6.8</v>
      </c>
      <c r="F35" s="47">
        <v>-13</v>
      </c>
    </row>
    <row r="36" spans="1:6" ht="13.8">
      <c r="A36" s="81" t="s">
        <v>516</v>
      </c>
      <c r="B36" s="95"/>
      <c r="C36" s="46">
        <v>-8.6</v>
      </c>
      <c r="D36" s="47">
        <v>-22.8</v>
      </c>
      <c r="E36" s="46">
        <v>2.2999999999999998</v>
      </c>
      <c r="F36" s="47">
        <v>8</v>
      </c>
    </row>
    <row r="37" spans="1:6" ht="13.8">
      <c r="A37" s="85" t="s">
        <v>517</v>
      </c>
      <c r="B37" s="78"/>
      <c r="C37" s="177">
        <v>2.4</v>
      </c>
      <c r="D37" s="178">
        <v>16.8</v>
      </c>
      <c r="E37" s="177">
        <v>0.9</v>
      </c>
      <c r="F37" s="178">
        <v>14.4</v>
      </c>
    </row>
    <row r="38" spans="1:6" ht="26.4">
      <c r="A38" s="270" t="s">
        <v>518</v>
      </c>
      <c r="B38" s="343"/>
      <c r="C38" s="268">
        <v>-4.0999999999999996</v>
      </c>
      <c r="D38" s="269">
        <v>-135.1</v>
      </c>
      <c r="E38" s="268">
        <v>10</v>
      </c>
      <c r="F38" s="269">
        <v>9.4</v>
      </c>
    </row>
    <row r="39" spans="1:6" ht="13.8">
      <c r="A39" s="845" t="s">
        <v>989</v>
      </c>
      <c r="B39" s="343"/>
      <c r="C39" s="529">
        <v>-4</v>
      </c>
      <c r="D39" s="530">
        <v>-134.30000000000001</v>
      </c>
      <c r="E39" s="529">
        <v>10.199999999999999</v>
      </c>
      <c r="F39" s="530">
        <v>9.6</v>
      </c>
    </row>
    <row r="40" spans="1:6" ht="13.8">
      <c r="A40" s="864" t="s">
        <v>990</v>
      </c>
      <c r="B40" s="345"/>
      <c r="C40" s="268">
        <v>164.4</v>
      </c>
      <c r="D40" s="269">
        <v>21.5</v>
      </c>
      <c r="E40" s="268">
        <v>59.9</v>
      </c>
      <c r="F40" s="269">
        <v>38.200000000000003</v>
      </c>
    </row>
    <row r="41" spans="1:6" ht="14.1" customHeight="1">
      <c r="A41" s="63" t="s">
        <v>508</v>
      </c>
      <c r="B41" s="87"/>
      <c r="C41" s="46"/>
      <c r="D41" s="47"/>
      <c r="E41" s="46"/>
      <c r="F41" s="47"/>
    </row>
    <row r="42" spans="1:6" ht="13.8">
      <c r="A42" s="81" t="s">
        <v>509</v>
      </c>
      <c r="B42" s="82"/>
      <c r="C42" s="46">
        <v>164.4</v>
      </c>
      <c r="D42" s="47">
        <v>21.5</v>
      </c>
      <c r="E42" s="46">
        <v>59.9</v>
      </c>
      <c r="F42" s="47">
        <v>38.200000000000003</v>
      </c>
    </row>
    <row r="43" spans="1:6" ht="14.85" customHeight="1">
      <c r="A43" s="983" t="s">
        <v>510</v>
      </c>
      <c r="B43" s="984"/>
      <c r="C43" s="989">
        <v>0</v>
      </c>
      <c r="D43" s="990">
        <v>0</v>
      </c>
      <c r="E43" s="989">
        <v>0</v>
      </c>
      <c r="F43" s="990">
        <v>0</v>
      </c>
    </row>
    <row r="46" spans="1:6" s="392" customFormat="1" ht="14.85" customHeight="1">
      <c r="A46" s="52" t="s">
        <v>11</v>
      </c>
      <c r="B46" s="475"/>
      <c r="C46" s="476"/>
      <c r="D46" s="476"/>
      <c r="E46" s="476"/>
      <c r="F46" s="476"/>
    </row>
  </sheetData>
  <mergeCells count="1">
    <mergeCell ref="A2:C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B2A1E-3D69-49B9-ABE0-B853A18F9DDD}">
  <sheetPr codeName="Sheet13">
    <pageSetUpPr autoPageBreaks="0"/>
  </sheetPr>
  <dimension ref="A1:T52"/>
  <sheetViews>
    <sheetView zoomScale="130" zoomScaleNormal="130" workbookViewId="0">
      <selection activeCell="C5" sqref="C5:F5"/>
    </sheetView>
  </sheetViews>
  <sheetFormatPr defaultColWidth="9.109375" defaultRowHeight="14.85" customHeight="1"/>
  <cols>
    <col min="1" max="1" width="55.5546875" style="25" customWidth="1"/>
    <col min="2" max="2" width="12.5546875" style="11" customWidth="1"/>
    <col min="3" max="6" width="13.33203125" style="11" customWidth="1"/>
    <col min="7" max="9" width="9.109375" style="11"/>
    <col min="10" max="10" width="8.88671875" style="11" customWidth="1"/>
    <col min="11" max="16384" width="9.109375" style="11"/>
  </cols>
  <sheetData>
    <row r="1" spans="1:20" ht="39.9" customHeight="1">
      <c r="A1" s="67" t="s">
        <v>11</v>
      </c>
      <c r="B1" s="75"/>
      <c r="C1" s="75"/>
      <c r="D1" s="67"/>
      <c r="I1" s="392"/>
      <c r="J1" s="392"/>
      <c r="K1" s="392"/>
      <c r="L1" s="392"/>
      <c r="M1" s="392"/>
      <c r="N1" s="392"/>
      <c r="O1" s="392"/>
      <c r="P1" s="392"/>
      <c r="Q1" s="392"/>
      <c r="R1" s="392"/>
      <c r="S1" s="392"/>
      <c r="T1" s="392"/>
    </row>
    <row r="2" spans="1:20" ht="39.9" customHeight="1" thickBot="1">
      <c r="A2" s="1154" t="s">
        <v>1149</v>
      </c>
      <c r="B2" s="1154"/>
      <c r="C2" s="1154"/>
      <c r="D2" s="51"/>
      <c r="I2" s="392"/>
      <c r="J2" s="392"/>
      <c r="K2" s="392"/>
      <c r="L2" s="392"/>
      <c r="M2" s="392"/>
      <c r="N2" s="392"/>
      <c r="O2" s="392"/>
      <c r="P2" s="392"/>
      <c r="Q2" s="392"/>
      <c r="R2" s="392"/>
      <c r="S2" s="392"/>
      <c r="T2" s="392"/>
    </row>
    <row r="3" spans="1:20" ht="14.85" customHeight="1">
      <c r="A3" s="477"/>
      <c r="B3" s="392"/>
      <c r="C3" s="392"/>
      <c r="D3" s="392"/>
      <c r="I3" s="392"/>
      <c r="J3" s="392"/>
      <c r="K3" s="392"/>
      <c r="L3" s="392"/>
      <c r="M3" s="392"/>
      <c r="N3" s="392"/>
      <c r="O3" s="392"/>
      <c r="P3" s="392"/>
      <c r="Q3" s="392"/>
      <c r="R3" s="392"/>
      <c r="S3" s="392"/>
      <c r="T3" s="392"/>
    </row>
    <row r="4" spans="1:20" ht="14.85" customHeight="1">
      <c r="A4" s="341" t="s">
        <v>519</v>
      </c>
      <c r="B4" s="94"/>
      <c r="C4" s="94"/>
      <c r="D4" s="94"/>
      <c r="I4" s="392"/>
      <c r="J4" s="392"/>
      <c r="K4" s="392"/>
      <c r="L4" s="392"/>
      <c r="M4" s="392"/>
      <c r="N4" s="392"/>
      <c r="O4" s="392"/>
      <c r="P4" s="392"/>
      <c r="Q4" s="392"/>
      <c r="R4" s="392"/>
      <c r="S4" s="392"/>
      <c r="T4" s="392"/>
    </row>
    <row r="5" spans="1:20" ht="26.4">
      <c r="A5" s="320"/>
      <c r="B5" s="320"/>
      <c r="C5" s="1092" t="s">
        <v>1165</v>
      </c>
      <c r="D5" s="1092" t="s">
        <v>1166</v>
      </c>
      <c r="E5" s="1091" t="s">
        <v>756</v>
      </c>
      <c r="F5" s="1091" t="s">
        <v>207</v>
      </c>
      <c r="I5" s="392"/>
      <c r="J5" s="392"/>
      <c r="K5" s="392"/>
      <c r="L5" s="392"/>
      <c r="M5" s="392"/>
      <c r="N5" s="392"/>
      <c r="O5" s="392"/>
      <c r="P5" s="392"/>
      <c r="Q5" s="392"/>
      <c r="R5" s="392"/>
      <c r="S5" s="392"/>
      <c r="T5" s="392"/>
    </row>
    <row r="6" spans="1:20" ht="13.8">
      <c r="A6" s="81" t="s">
        <v>987</v>
      </c>
      <c r="B6" s="82"/>
      <c r="C6" s="46">
        <v>168.4</v>
      </c>
      <c r="D6" s="47">
        <v>155.80000000000001</v>
      </c>
      <c r="E6" s="46">
        <v>49.7</v>
      </c>
      <c r="F6" s="47">
        <v>28.6</v>
      </c>
      <c r="I6" s="392"/>
      <c r="J6" s="392"/>
      <c r="K6" s="392"/>
      <c r="L6" s="392"/>
      <c r="M6" s="392"/>
      <c r="N6" s="392"/>
      <c r="O6" s="392"/>
      <c r="P6" s="392"/>
      <c r="Q6" s="392"/>
      <c r="R6" s="392"/>
      <c r="S6" s="392"/>
      <c r="T6" s="392"/>
    </row>
    <row r="7" spans="1:20" ht="13.8">
      <c r="A7" s="68" t="s">
        <v>520</v>
      </c>
      <c r="B7" s="95"/>
      <c r="C7" s="59"/>
      <c r="D7" s="60"/>
      <c r="E7" s="59"/>
      <c r="F7" s="60"/>
      <c r="I7" s="392"/>
      <c r="J7" s="392"/>
      <c r="K7" s="392"/>
      <c r="L7" s="392"/>
      <c r="M7" s="392"/>
      <c r="N7" s="392"/>
      <c r="O7" s="392"/>
      <c r="P7" s="392"/>
      <c r="Q7" s="392"/>
      <c r="R7" s="392"/>
      <c r="S7" s="392"/>
      <c r="T7" s="392"/>
    </row>
    <row r="8" spans="1:20" ht="13.8">
      <c r="A8" s="81" t="s">
        <v>521</v>
      </c>
      <c r="B8" s="95"/>
      <c r="C8" s="46">
        <v>93.7</v>
      </c>
      <c r="D8" s="47">
        <v>79.599999999999994</v>
      </c>
      <c r="E8" s="46">
        <v>48.9</v>
      </c>
      <c r="F8" s="47">
        <v>39.200000000000003</v>
      </c>
      <c r="I8" s="392"/>
      <c r="J8" s="392"/>
      <c r="K8" s="392"/>
      <c r="L8" s="392"/>
      <c r="M8" s="392"/>
      <c r="N8" s="392"/>
      <c r="O8" s="392"/>
      <c r="P8" s="392"/>
      <c r="Q8" s="392"/>
      <c r="R8" s="392"/>
      <c r="S8" s="392"/>
      <c r="T8" s="392"/>
    </row>
    <row r="9" spans="1:20" ht="13.8">
      <c r="A9" s="81" t="s">
        <v>522</v>
      </c>
      <c r="B9" s="82"/>
      <c r="C9" s="46">
        <v>-8.3000000000000007</v>
      </c>
      <c r="D9" s="47">
        <v>-6.2</v>
      </c>
      <c r="E9" s="46">
        <v>-4.4000000000000004</v>
      </c>
      <c r="F9" s="47">
        <v>-3.3</v>
      </c>
      <c r="I9" s="392"/>
      <c r="J9" s="392"/>
      <c r="K9" s="392"/>
      <c r="L9" s="392"/>
      <c r="M9" s="392"/>
      <c r="N9" s="392"/>
      <c r="O9" s="392"/>
      <c r="P9" s="392"/>
      <c r="Q9" s="392"/>
      <c r="R9" s="392"/>
      <c r="S9" s="392"/>
      <c r="T9" s="392"/>
    </row>
    <row r="10" spans="1:20" ht="13.8">
      <c r="A10" s="81" t="s">
        <v>523</v>
      </c>
      <c r="B10" s="82"/>
      <c r="C10" s="46">
        <v>-3.1</v>
      </c>
      <c r="D10" s="47">
        <v>4.5999999999999996</v>
      </c>
      <c r="E10" s="46">
        <v>0.3</v>
      </c>
      <c r="F10" s="47">
        <v>3.5</v>
      </c>
      <c r="I10" s="392"/>
      <c r="J10" s="392"/>
      <c r="K10" s="392"/>
      <c r="L10" s="392"/>
      <c r="M10" s="392"/>
      <c r="N10" s="392"/>
      <c r="O10" s="392"/>
      <c r="P10" s="392"/>
      <c r="Q10" s="392"/>
      <c r="R10" s="392"/>
      <c r="S10" s="392"/>
      <c r="T10" s="392"/>
    </row>
    <row r="11" spans="1:20" ht="13.8">
      <c r="A11" s="81" t="s">
        <v>1156</v>
      </c>
      <c r="B11" s="82"/>
      <c r="C11" s="46">
        <v>0</v>
      </c>
      <c r="D11" s="47">
        <v>-20.2</v>
      </c>
      <c r="E11" s="46">
        <v>0</v>
      </c>
      <c r="F11" s="47">
        <v>-20.2</v>
      </c>
      <c r="I11" s="392"/>
      <c r="J11" s="392"/>
      <c r="K11" s="392"/>
      <c r="L11" s="392"/>
      <c r="M11" s="392"/>
      <c r="N11" s="392"/>
      <c r="O11" s="392"/>
      <c r="P11" s="392"/>
      <c r="Q11" s="392"/>
      <c r="R11" s="392"/>
      <c r="S11" s="392"/>
      <c r="T11" s="392"/>
    </row>
    <row r="12" spans="1:20" ht="13.8">
      <c r="A12" s="825" t="s">
        <v>991</v>
      </c>
      <c r="B12" s="82"/>
      <c r="C12" s="46">
        <v>0.6</v>
      </c>
      <c r="D12" s="47">
        <v>-1</v>
      </c>
      <c r="E12" s="46">
        <v>0.3</v>
      </c>
      <c r="F12" s="47">
        <v>-1.2</v>
      </c>
      <c r="I12" s="392"/>
      <c r="J12" s="392"/>
      <c r="K12" s="392"/>
      <c r="L12" s="392"/>
      <c r="M12" s="392"/>
      <c r="N12" s="392"/>
      <c r="O12" s="392"/>
      <c r="P12" s="392"/>
      <c r="Q12" s="392"/>
      <c r="R12" s="392"/>
      <c r="S12" s="392"/>
      <c r="T12" s="392"/>
    </row>
    <row r="13" spans="1:20" ht="13.8">
      <c r="A13" s="81" t="s">
        <v>524</v>
      </c>
      <c r="B13" s="82"/>
      <c r="C13" s="46">
        <v>22.6</v>
      </c>
      <c r="D13" s="47">
        <v>18.100000000000001</v>
      </c>
      <c r="E13" s="46">
        <v>2</v>
      </c>
      <c r="F13" s="47">
        <v>-2.6</v>
      </c>
      <c r="I13" s="392"/>
      <c r="J13" s="392"/>
      <c r="K13" s="392"/>
      <c r="L13" s="392"/>
      <c r="M13" s="392"/>
      <c r="N13" s="392"/>
      <c r="O13" s="392"/>
      <c r="P13" s="392"/>
      <c r="Q13" s="392"/>
      <c r="R13" s="392"/>
      <c r="S13" s="392"/>
      <c r="T13" s="392"/>
    </row>
    <row r="14" spans="1:20" ht="13.8">
      <c r="A14" s="81" t="s">
        <v>525</v>
      </c>
      <c r="B14" s="82"/>
      <c r="C14" s="46">
        <v>22.9</v>
      </c>
      <c r="D14" s="47">
        <v>11.9</v>
      </c>
      <c r="E14" s="46">
        <v>11.1</v>
      </c>
      <c r="F14" s="47">
        <v>-12.5</v>
      </c>
      <c r="I14" s="392"/>
      <c r="J14" s="392"/>
      <c r="K14" s="392"/>
      <c r="L14" s="392"/>
      <c r="M14" s="392"/>
      <c r="N14" s="392"/>
      <c r="O14" s="392"/>
      <c r="P14" s="392"/>
      <c r="Q14" s="392"/>
      <c r="R14" s="392"/>
      <c r="S14" s="392"/>
      <c r="T14" s="392"/>
    </row>
    <row r="15" spans="1:20" ht="26.4">
      <c r="A15" s="81" t="s">
        <v>1157</v>
      </c>
      <c r="B15" s="82"/>
      <c r="C15" s="46">
        <v>-12.7</v>
      </c>
      <c r="D15" s="47">
        <v>-80.099999999999994</v>
      </c>
      <c r="E15" s="46">
        <v>-3.8</v>
      </c>
      <c r="F15" s="47">
        <v>5.0999999999999996</v>
      </c>
      <c r="I15" s="392"/>
      <c r="J15" s="392"/>
      <c r="K15" s="392"/>
      <c r="L15" s="392"/>
      <c r="M15" s="392"/>
      <c r="N15" s="392"/>
      <c r="O15" s="392"/>
      <c r="P15" s="392"/>
      <c r="Q15" s="392"/>
      <c r="R15" s="392"/>
      <c r="S15" s="392"/>
      <c r="T15" s="392"/>
    </row>
    <row r="16" spans="1:20" ht="26.4">
      <c r="A16" s="81" t="s">
        <v>526</v>
      </c>
      <c r="B16" s="82"/>
      <c r="C16" s="46">
        <v>1.5</v>
      </c>
      <c r="D16" s="47">
        <v>1.4</v>
      </c>
      <c r="E16" s="46">
        <v>0.7</v>
      </c>
      <c r="F16" s="47">
        <v>0.3</v>
      </c>
      <c r="I16" s="392"/>
      <c r="J16" s="392"/>
      <c r="K16" s="392"/>
      <c r="L16" s="392"/>
      <c r="M16" s="392"/>
      <c r="N16" s="392"/>
      <c r="O16" s="392"/>
      <c r="P16" s="392"/>
      <c r="Q16" s="392"/>
      <c r="R16" s="392"/>
      <c r="S16" s="392"/>
      <c r="T16" s="392"/>
    </row>
    <row r="17" spans="1:20" ht="13.8">
      <c r="A17" s="81" t="s">
        <v>527</v>
      </c>
      <c r="B17" s="82"/>
      <c r="C17" s="46">
        <v>-8</v>
      </c>
      <c r="D17" s="47">
        <v>-6.9</v>
      </c>
      <c r="E17" s="46">
        <v>-3.8</v>
      </c>
      <c r="F17" s="47">
        <v>-5.2</v>
      </c>
      <c r="I17" s="392"/>
      <c r="J17" s="392"/>
      <c r="K17" s="392"/>
      <c r="L17" s="392"/>
      <c r="M17" s="392"/>
      <c r="N17" s="392"/>
      <c r="O17" s="392"/>
      <c r="P17" s="392"/>
      <c r="Q17" s="392"/>
      <c r="R17" s="392"/>
      <c r="S17" s="392"/>
      <c r="T17" s="392"/>
    </row>
    <row r="18" spans="1:20" ht="13.8">
      <c r="A18" s="81" t="s">
        <v>528</v>
      </c>
      <c r="B18" s="82"/>
      <c r="C18" s="46">
        <v>22</v>
      </c>
      <c r="D18" s="47">
        <v>16.399999999999999</v>
      </c>
      <c r="E18" s="46">
        <v>9.6</v>
      </c>
      <c r="F18" s="47">
        <v>8.9</v>
      </c>
      <c r="I18" s="392"/>
      <c r="J18" s="392"/>
      <c r="K18" s="392"/>
      <c r="L18" s="392"/>
      <c r="M18" s="392"/>
      <c r="N18" s="392"/>
      <c r="O18" s="392"/>
      <c r="P18" s="392"/>
      <c r="Q18" s="392"/>
      <c r="R18" s="392"/>
      <c r="S18" s="392"/>
      <c r="T18" s="392"/>
    </row>
    <row r="19" spans="1:20" ht="13.8">
      <c r="A19" s="825" t="s">
        <v>529</v>
      </c>
      <c r="B19" s="82"/>
      <c r="C19" s="46">
        <v>3.4</v>
      </c>
      <c r="D19" s="47">
        <v>2.4</v>
      </c>
      <c r="E19" s="46">
        <v>3.4</v>
      </c>
      <c r="F19" s="47">
        <v>-0.5</v>
      </c>
      <c r="I19" s="392"/>
      <c r="J19" s="392"/>
      <c r="K19" s="392"/>
      <c r="L19" s="392"/>
      <c r="M19" s="392"/>
      <c r="N19" s="392"/>
      <c r="O19" s="392"/>
      <c r="P19" s="392"/>
      <c r="Q19" s="392"/>
      <c r="R19" s="392"/>
      <c r="S19" s="392"/>
      <c r="T19" s="392"/>
    </row>
    <row r="20" spans="1:20" ht="13.8">
      <c r="A20" s="825" t="s">
        <v>992</v>
      </c>
      <c r="B20" s="82"/>
      <c r="C20" s="46">
        <v>0.3</v>
      </c>
      <c r="D20" s="47">
        <v>0.5</v>
      </c>
      <c r="E20" s="46">
        <v>0.3</v>
      </c>
      <c r="F20" s="47">
        <v>0.5</v>
      </c>
      <c r="I20" s="392"/>
      <c r="J20" s="392"/>
      <c r="K20" s="392"/>
      <c r="L20" s="392"/>
      <c r="M20" s="392"/>
      <c r="N20" s="392"/>
      <c r="O20" s="392"/>
      <c r="P20" s="392"/>
      <c r="Q20" s="392"/>
      <c r="R20" s="392"/>
      <c r="S20" s="392"/>
      <c r="T20" s="392"/>
    </row>
    <row r="21" spans="1:20" ht="14.7" customHeight="1">
      <c r="A21" s="646" t="s">
        <v>530</v>
      </c>
      <c r="B21" s="647"/>
      <c r="C21" s="644"/>
      <c r="D21" s="645"/>
      <c r="E21" s="59"/>
      <c r="F21" s="60"/>
      <c r="I21" s="392"/>
      <c r="J21" s="392"/>
      <c r="K21" s="392"/>
      <c r="L21" s="392"/>
      <c r="M21" s="392"/>
      <c r="N21" s="392"/>
      <c r="O21" s="392"/>
      <c r="P21" s="392"/>
      <c r="Q21" s="392"/>
      <c r="R21" s="392"/>
      <c r="S21" s="392"/>
      <c r="T21" s="392"/>
    </row>
    <row r="22" spans="1:20" ht="13.8">
      <c r="A22" s="81" t="s">
        <v>531</v>
      </c>
      <c r="B22" s="82"/>
      <c r="C22" s="46">
        <v>95.8</v>
      </c>
      <c r="D22" s="47">
        <v>204.6</v>
      </c>
      <c r="E22" s="46">
        <v>37.700000000000003</v>
      </c>
      <c r="F22" s="47">
        <v>99.2</v>
      </c>
      <c r="I22" s="392"/>
      <c r="J22" s="392"/>
      <c r="K22" s="392"/>
      <c r="L22" s="392"/>
      <c r="M22" s="392"/>
      <c r="N22" s="392"/>
      <c r="O22" s="392"/>
      <c r="P22" s="392"/>
      <c r="Q22" s="392"/>
      <c r="R22" s="392"/>
      <c r="S22" s="392"/>
      <c r="T22" s="392"/>
    </row>
    <row r="23" spans="1:20" ht="26.4">
      <c r="A23" s="81" t="s">
        <v>532</v>
      </c>
      <c r="B23" s="82"/>
      <c r="C23" s="46">
        <v>47.1</v>
      </c>
      <c r="D23" s="47">
        <v>456.6</v>
      </c>
      <c r="E23" s="46">
        <v>0.3</v>
      </c>
      <c r="F23" s="47">
        <v>-12.7</v>
      </c>
      <c r="I23" s="392"/>
      <c r="J23" s="392"/>
      <c r="K23" s="392"/>
      <c r="L23" s="392"/>
      <c r="M23" s="392"/>
      <c r="N23" s="392"/>
      <c r="O23" s="392"/>
      <c r="P23" s="392"/>
      <c r="Q23" s="392"/>
      <c r="R23" s="392"/>
      <c r="S23" s="392"/>
      <c r="T23" s="392"/>
    </row>
    <row r="24" spans="1:20" ht="39.6">
      <c r="A24" s="85" t="s">
        <v>533</v>
      </c>
      <c r="B24" s="78"/>
      <c r="C24" s="183">
        <v>-5.7</v>
      </c>
      <c r="D24" s="184">
        <v>-262.5</v>
      </c>
      <c r="E24" s="183">
        <v>23.8</v>
      </c>
      <c r="F24" s="184">
        <v>77.3</v>
      </c>
      <c r="I24" s="392"/>
      <c r="J24" s="392"/>
      <c r="K24" s="392"/>
      <c r="L24" s="392"/>
      <c r="M24" s="392"/>
      <c r="N24" s="392"/>
      <c r="O24" s="392"/>
      <c r="P24" s="392"/>
      <c r="Q24" s="392"/>
      <c r="R24" s="392"/>
      <c r="S24" s="392"/>
      <c r="T24" s="392"/>
    </row>
    <row r="25" spans="1:20" ht="13.8">
      <c r="A25" s="909" t="s">
        <v>534</v>
      </c>
      <c r="B25" s="910"/>
      <c r="C25" s="911">
        <v>-48.5</v>
      </c>
      <c r="D25" s="912">
        <v>-63</v>
      </c>
      <c r="E25" s="911">
        <v>-37.700000000000003</v>
      </c>
      <c r="F25" s="912">
        <v>-57.2</v>
      </c>
      <c r="I25" s="392"/>
      <c r="J25" s="392"/>
      <c r="K25" s="392"/>
      <c r="L25" s="392"/>
      <c r="M25" s="392"/>
      <c r="N25" s="392"/>
      <c r="O25" s="392"/>
      <c r="P25" s="392"/>
      <c r="Q25" s="392"/>
      <c r="R25" s="392"/>
      <c r="S25" s="392"/>
      <c r="T25" s="392"/>
    </row>
    <row r="26" spans="1:20" ht="13.8">
      <c r="A26" s="908" t="s">
        <v>535</v>
      </c>
      <c r="B26" s="269"/>
      <c r="C26" s="268">
        <v>392</v>
      </c>
      <c r="D26" s="269">
        <v>512</v>
      </c>
      <c r="E26" s="268">
        <v>138.4</v>
      </c>
      <c r="F26" s="269">
        <v>147.19999999999999</v>
      </c>
      <c r="I26" s="392"/>
      <c r="J26" s="392"/>
      <c r="K26" s="392"/>
      <c r="L26" s="392"/>
      <c r="M26" s="392"/>
      <c r="N26" s="392"/>
      <c r="O26" s="392"/>
      <c r="P26" s="392"/>
      <c r="Q26" s="392"/>
      <c r="R26" s="392"/>
      <c r="S26" s="392"/>
      <c r="T26" s="392"/>
    </row>
    <row r="27" spans="1:20" ht="13.8">
      <c r="A27" s="167" t="s">
        <v>536</v>
      </c>
      <c r="B27" s="82"/>
      <c r="C27" s="46">
        <v>-402.8</v>
      </c>
      <c r="D27" s="47">
        <v>-327.10000000000002</v>
      </c>
      <c r="E27" s="46">
        <v>-190.6</v>
      </c>
      <c r="F27" s="47">
        <v>-204.8</v>
      </c>
      <c r="I27" s="392"/>
      <c r="J27" s="392"/>
      <c r="K27" s="392"/>
      <c r="L27" s="392"/>
      <c r="M27" s="392"/>
      <c r="N27" s="392"/>
      <c r="O27" s="392"/>
      <c r="P27" s="392"/>
      <c r="Q27" s="392"/>
      <c r="R27" s="392"/>
      <c r="S27" s="392"/>
      <c r="T27" s="392"/>
    </row>
    <row r="28" spans="1:20" ht="26.4">
      <c r="A28" s="167" t="s">
        <v>537</v>
      </c>
      <c r="B28" s="82"/>
      <c r="C28" s="46">
        <v>2</v>
      </c>
      <c r="D28" s="47">
        <v>1.9</v>
      </c>
      <c r="E28" s="46">
        <v>1.2</v>
      </c>
      <c r="F28" s="47">
        <v>1.6</v>
      </c>
      <c r="I28" s="392"/>
      <c r="J28" s="392"/>
      <c r="K28" s="392"/>
      <c r="L28" s="392"/>
      <c r="M28" s="392"/>
      <c r="N28" s="392"/>
      <c r="O28" s="392"/>
      <c r="P28" s="392"/>
      <c r="Q28" s="392"/>
      <c r="R28" s="392"/>
      <c r="S28" s="392"/>
      <c r="T28" s="392"/>
    </row>
    <row r="29" spans="1:20" ht="13.8">
      <c r="A29" s="167" t="s">
        <v>538</v>
      </c>
      <c r="B29" s="82"/>
      <c r="C29" s="46">
        <v>0</v>
      </c>
      <c r="D29" s="47">
        <v>-2.2999999999999998</v>
      </c>
      <c r="E29" s="46">
        <v>0</v>
      </c>
      <c r="F29" s="47">
        <v>0.5</v>
      </c>
      <c r="I29" s="392"/>
      <c r="J29" s="392"/>
      <c r="K29" s="392"/>
      <c r="L29" s="392"/>
      <c r="M29" s="392"/>
      <c r="N29" s="392"/>
      <c r="O29" s="392"/>
      <c r="P29" s="392"/>
      <c r="Q29" s="392"/>
      <c r="R29" s="392"/>
      <c r="S29" s="392"/>
      <c r="T29" s="392"/>
    </row>
    <row r="30" spans="1:20" ht="13.8">
      <c r="A30" s="167" t="s">
        <v>539</v>
      </c>
      <c r="B30" s="82"/>
      <c r="C30" s="46">
        <v>0</v>
      </c>
      <c r="D30" s="47">
        <v>-23.2</v>
      </c>
      <c r="E30" s="46">
        <v>0</v>
      </c>
      <c r="F30" s="47">
        <v>-13</v>
      </c>
      <c r="I30" s="392"/>
      <c r="J30" s="392"/>
      <c r="K30" s="392"/>
      <c r="L30" s="392"/>
      <c r="M30" s="392"/>
      <c r="N30" s="392"/>
      <c r="O30" s="392"/>
      <c r="P30" s="392"/>
      <c r="Q30" s="392"/>
      <c r="R30" s="392"/>
      <c r="S30" s="392"/>
      <c r="T30" s="392"/>
    </row>
    <row r="31" spans="1:20" ht="13.8">
      <c r="A31" s="167" t="s">
        <v>102</v>
      </c>
      <c r="B31" s="82"/>
      <c r="C31" s="46">
        <v>3.4</v>
      </c>
      <c r="D31" s="47">
        <v>18.600000000000001</v>
      </c>
      <c r="E31" s="46">
        <v>0.5</v>
      </c>
      <c r="F31" s="47">
        <v>13.4</v>
      </c>
      <c r="I31" s="392"/>
      <c r="J31" s="392"/>
      <c r="K31" s="392"/>
      <c r="L31" s="392"/>
      <c r="M31" s="392"/>
      <c r="N31" s="392"/>
      <c r="O31" s="392"/>
      <c r="P31" s="392"/>
      <c r="Q31" s="392"/>
      <c r="R31" s="392"/>
      <c r="S31" s="392"/>
      <c r="T31" s="392"/>
    </row>
    <row r="32" spans="1:20" ht="13.8">
      <c r="A32" s="167" t="s">
        <v>100</v>
      </c>
      <c r="B32" s="82"/>
      <c r="C32" s="46">
        <v>4.9000000000000004</v>
      </c>
      <c r="D32" s="47">
        <v>4.2</v>
      </c>
      <c r="E32" s="46">
        <v>3.9</v>
      </c>
      <c r="F32" s="47">
        <v>4</v>
      </c>
      <c r="I32" s="392"/>
      <c r="J32" s="392"/>
      <c r="K32" s="392"/>
      <c r="L32" s="392"/>
      <c r="M32" s="392"/>
      <c r="N32" s="392"/>
      <c r="O32" s="392"/>
      <c r="P32" s="392"/>
      <c r="Q32" s="392"/>
      <c r="R32" s="392"/>
      <c r="S32" s="392"/>
      <c r="T32" s="392"/>
    </row>
    <row r="33" spans="1:20" ht="13.8">
      <c r="A33" s="167" t="s">
        <v>540</v>
      </c>
      <c r="B33" s="82"/>
      <c r="C33" s="46">
        <v>0.8</v>
      </c>
      <c r="D33" s="47">
        <v>0.6</v>
      </c>
      <c r="E33" s="46">
        <v>0.4</v>
      </c>
      <c r="F33" s="47">
        <v>0.3</v>
      </c>
      <c r="I33" s="392"/>
      <c r="J33" s="392"/>
      <c r="K33" s="392"/>
      <c r="L33" s="392"/>
      <c r="M33" s="392"/>
      <c r="N33" s="392"/>
      <c r="O33" s="392"/>
      <c r="P33" s="392"/>
      <c r="Q33" s="392"/>
      <c r="R33" s="392"/>
      <c r="S33" s="392"/>
      <c r="T33" s="392"/>
    </row>
    <row r="34" spans="1:20" ht="13.8">
      <c r="A34" s="347" t="s">
        <v>541</v>
      </c>
      <c r="B34" s="78"/>
      <c r="C34" s="46">
        <v>109</v>
      </c>
      <c r="D34" s="47">
        <v>0</v>
      </c>
      <c r="E34" s="46">
        <v>0</v>
      </c>
      <c r="F34" s="47">
        <v>0</v>
      </c>
      <c r="I34" s="392"/>
      <c r="J34" s="392"/>
      <c r="K34" s="392"/>
      <c r="L34" s="392"/>
      <c r="M34" s="392"/>
      <c r="N34" s="392"/>
      <c r="O34" s="392"/>
      <c r="P34" s="392"/>
      <c r="Q34" s="392"/>
      <c r="R34" s="392"/>
      <c r="S34" s="392"/>
      <c r="T34" s="392"/>
    </row>
    <row r="35" spans="1:20" ht="13.8">
      <c r="A35" s="347" t="s">
        <v>1037</v>
      </c>
      <c r="B35" s="78"/>
      <c r="C35" s="46">
        <v>-2</v>
      </c>
      <c r="D35" s="47">
        <v>-0.3</v>
      </c>
      <c r="E35" s="46">
        <v>-1.4</v>
      </c>
      <c r="F35" s="47">
        <v>0</v>
      </c>
      <c r="I35" s="392"/>
      <c r="J35" s="392"/>
      <c r="K35" s="392"/>
      <c r="L35" s="392"/>
      <c r="M35" s="392"/>
      <c r="N35" s="392"/>
      <c r="O35" s="392"/>
      <c r="P35" s="392"/>
      <c r="Q35" s="392"/>
      <c r="R35" s="392"/>
      <c r="S35" s="392"/>
      <c r="T35" s="392"/>
    </row>
    <row r="36" spans="1:20" ht="13.8">
      <c r="A36" s="348" t="s">
        <v>542</v>
      </c>
      <c r="B36" s="343"/>
      <c r="C36" s="268">
        <v>-284.7</v>
      </c>
      <c r="D36" s="269">
        <v>-327.60000000000002</v>
      </c>
      <c r="E36" s="268">
        <v>-186</v>
      </c>
      <c r="F36" s="269">
        <v>-198</v>
      </c>
      <c r="I36" s="392"/>
      <c r="J36" s="392"/>
      <c r="K36" s="392"/>
      <c r="L36" s="392"/>
      <c r="M36" s="392"/>
      <c r="N36" s="392"/>
      <c r="O36" s="392"/>
      <c r="P36" s="392"/>
      <c r="Q36" s="392"/>
      <c r="R36" s="392"/>
      <c r="S36" s="392"/>
      <c r="T36" s="392"/>
    </row>
    <row r="37" spans="1:20" ht="13.8">
      <c r="A37" s="167" t="s">
        <v>543</v>
      </c>
      <c r="B37" s="82"/>
      <c r="C37" s="46">
        <v>70.7</v>
      </c>
      <c r="D37" s="47">
        <v>262</v>
      </c>
      <c r="E37" s="46">
        <v>63.5</v>
      </c>
      <c r="F37" s="47">
        <v>88.5</v>
      </c>
      <c r="I37" s="392"/>
      <c r="J37" s="392"/>
      <c r="K37" s="392"/>
      <c r="L37" s="392"/>
      <c r="M37" s="392"/>
      <c r="N37" s="392"/>
      <c r="O37" s="392"/>
      <c r="P37" s="392"/>
      <c r="Q37" s="392"/>
      <c r="R37" s="392"/>
      <c r="S37" s="392"/>
      <c r="T37" s="392"/>
    </row>
    <row r="38" spans="1:20" ht="13.8">
      <c r="A38" s="167" t="s">
        <v>544</v>
      </c>
      <c r="B38" s="82"/>
      <c r="C38" s="46">
        <v>-23.7</v>
      </c>
      <c r="D38" s="47">
        <v>-162.69999999999999</v>
      </c>
      <c r="E38" s="46">
        <v>-13.5</v>
      </c>
      <c r="F38" s="47">
        <v>-7</v>
      </c>
      <c r="I38" s="392"/>
      <c r="J38" s="392"/>
      <c r="K38" s="392"/>
      <c r="L38" s="392"/>
      <c r="M38" s="392"/>
      <c r="N38" s="392"/>
      <c r="O38" s="392"/>
      <c r="P38" s="392"/>
      <c r="Q38" s="392"/>
      <c r="R38" s="392"/>
      <c r="S38" s="392"/>
      <c r="T38" s="392"/>
    </row>
    <row r="39" spans="1:20" ht="13.8">
      <c r="A39" s="167" t="s">
        <v>545</v>
      </c>
      <c r="B39" s="82"/>
      <c r="C39" s="46">
        <v>-1.6</v>
      </c>
      <c r="D39" s="47">
        <v>-172.9</v>
      </c>
      <c r="E39" s="46">
        <v>-1.8</v>
      </c>
      <c r="F39" s="47">
        <v>0</v>
      </c>
      <c r="I39" s="392"/>
      <c r="J39" s="392"/>
      <c r="K39" s="392"/>
      <c r="L39" s="392"/>
      <c r="M39" s="392"/>
      <c r="N39" s="392"/>
      <c r="O39" s="392"/>
      <c r="P39" s="392"/>
      <c r="Q39" s="392"/>
      <c r="R39" s="392"/>
      <c r="S39" s="392"/>
      <c r="T39" s="392"/>
    </row>
    <row r="40" spans="1:20" ht="13.8">
      <c r="A40" s="167" t="s">
        <v>546</v>
      </c>
      <c r="B40" s="82"/>
      <c r="C40" s="46">
        <v>-3.6</v>
      </c>
      <c r="D40" s="47">
        <v>-3.5</v>
      </c>
      <c r="E40" s="46">
        <v>-1.5</v>
      </c>
      <c r="F40" s="47">
        <v>-1.7</v>
      </c>
      <c r="I40" s="392"/>
      <c r="J40" s="392"/>
      <c r="K40" s="392"/>
      <c r="L40" s="392"/>
      <c r="M40" s="392"/>
      <c r="N40" s="392"/>
      <c r="O40" s="392"/>
      <c r="P40" s="392"/>
      <c r="Q40" s="392"/>
      <c r="R40" s="392"/>
      <c r="S40" s="392"/>
      <c r="T40" s="392"/>
    </row>
    <row r="41" spans="1:20" ht="13.8">
      <c r="A41" s="167" t="s">
        <v>97</v>
      </c>
      <c r="B41" s="82"/>
      <c r="C41" s="46">
        <v>-20.3</v>
      </c>
      <c r="D41" s="47">
        <v>-15.2</v>
      </c>
      <c r="E41" s="46">
        <v>-11.7</v>
      </c>
      <c r="F41" s="47">
        <v>-11</v>
      </c>
      <c r="I41" s="392"/>
      <c r="J41" s="392"/>
      <c r="K41" s="392"/>
      <c r="L41" s="392"/>
      <c r="M41" s="392"/>
      <c r="N41" s="392"/>
      <c r="O41" s="392"/>
      <c r="P41" s="392"/>
      <c r="Q41" s="392"/>
      <c r="R41" s="392"/>
      <c r="S41" s="392"/>
      <c r="T41" s="392"/>
    </row>
    <row r="42" spans="1:20" ht="13.8">
      <c r="A42" s="167" t="s">
        <v>993</v>
      </c>
      <c r="B42" s="82"/>
      <c r="C42" s="183">
        <v>-46.5</v>
      </c>
      <c r="D42" s="184">
        <v>-45.2</v>
      </c>
      <c r="E42" s="46">
        <v>-46.5</v>
      </c>
      <c r="F42" s="47">
        <v>-45.2</v>
      </c>
      <c r="I42" s="392"/>
      <c r="J42" s="392"/>
      <c r="K42" s="392"/>
      <c r="L42" s="392"/>
      <c r="M42" s="392"/>
      <c r="N42" s="392"/>
      <c r="O42" s="392"/>
      <c r="P42" s="392"/>
      <c r="Q42" s="392"/>
      <c r="R42" s="392"/>
      <c r="S42" s="392"/>
      <c r="T42" s="392"/>
    </row>
    <row r="43" spans="1:20" ht="13.8">
      <c r="A43" s="167" t="s">
        <v>994</v>
      </c>
      <c r="B43" s="82"/>
      <c r="C43" s="183">
        <v>-11.8</v>
      </c>
      <c r="D43" s="184">
        <v>-14.3</v>
      </c>
      <c r="E43" s="46">
        <v>-11.8</v>
      </c>
      <c r="F43" s="47">
        <v>-14.3</v>
      </c>
      <c r="I43" s="392"/>
      <c r="J43" s="392"/>
      <c r="K43" s="392"/>
      <c r="L43" s="392"/>
      <c r="M43" s="392"/>
      <c r="N43" s="392"/>
      <c r="O43" s="392"/>
      <c r="P43" s="392"/>
      <c r="Q43" s="392"/>
      <c r="R43" s="392"/>
      <c r="S43" s="392"/>
      <c r="T43" s="392"/>
    </row>
    <row r="44" spans="1:20" ht="26.4">
      <c r="A44" s="347" t="s">
        <v>995</v>
      </c>
      <c r="B44" s="82"/>
      <c r="C44" s="183">
        <v>0</v>
      </c>
      <c r="D44" s="184">
        <v>-0.9</v>
      </c>
      <c r="E44" s="46">
        <v>0</v>
      </c>
      <c r="F44" s="47">
        <v>-0.9</v>
      </c>
      <c r="I44" s="392"/>
      <c r="J44" s="392"/>
      <c r="K44" s="392"/>
      <c r="L44" s="392"/>
      <c r="M44" s="392"/>
      <c r="N44" s="392"/>
      <c r="O44" s="392"/>
      <c r="P44" s="392"/>
      <c r="Q44" s="392"/>
      <c r="R44" s="392"/>
      <c r="S44" s="392"/>
      <c r="T44" s="392"/>
    </row>
    <row r="45" spans="1:20" ht="19.350000000000001" customHeight="1">
      <c r="A45" s="342" t="s">
        <v>547</v>
      </c>
      <c r="B45" s="349"/>
      <c r="C45" s="286">
        <v>-36.799999999999997</v>
      </c>
      <c r="D45" s="287">
        <v>-152.69999999999999</v>
      </c>
      <c r="E45" s="286">
        <v>-23.3</v>
      </c>
      <c r="F45" s="287">
        <v>8.4</v>
      </c>
      <c r="I45" s="392"/>
      <c r="J45" s="392"/>
      <c r="K45" s="392"/>
      <c r="L45" s="392"/>
      <c r="M45" s="392"/>
      <c r="N45" s="392"/>
      <c r="O45" s="392"/>
      <c r="P45" s="392"/>
      <c r="Q45" s="392"/>
      <c r="R45" s="392"/>
      <c r="S45" s="392"/>
      <c r="T45" s="392"/>
    </row>
    <row r="46" spans="1:20" ht="13.8">
      <c r="A46" s="344" t="s">
        <v>548</v>
      </c>
      <c r="B46" s="345"/>
      <c r="C46" s="268">
        <v>70.5</v>
      </c>
      <c r="D46" s="269">
        <v>31.7</v>
      </c>
      <c r="E46" s="268">
        <v>-70.900000000000006</v>
      </c>
      <c r="F46" s="269">
        <v>-42.4</v>
      </c>
      <c r="I46" s="392"/>
      <c r="J46" s="392"/>
      <c r="K46" s="392"/>
      <c r="L46" s="392"/>
      <c r="M46" s="392"/>
      <c r="N46" s="392"/>
      <c r="O46" s="392"/>
      <c r="P46" s="392"/>
      <c r="Q46" s="392"/>
      <c r="R46" s="392"/>
      <c r="S46" s="392"/>
      <c r="T46" s="392"/>
    </row>
    <row r="47" spans="1:20" ht="14.85" customHeight="1">
      <c r="A47" s="867" t="s">
        <v>549</v>
      </c>
      <c r="B47" s="349"/>
      <c r="C47" s="282">
        <v>205.3</v>
      </c>
      <c r="D47" s="283">
        <v>694.1</v>
      </c>
      <c r="E47" s="268">
        <v>346.7</v>
      </c>
      <c r="F47" s="269">
        <v>768.2</v>
      </c>
      <c r="I47" s="392"/>
      <c r="J47" s="392"/>
      <c r="K47" s="392"/>
      <c r="L47" s="392"/>
      <c r="M47" s="392"/>
      <c r="N47" s="392"/>
      <c r="O47" s="392"/>
      <c r="P47" s="392"/>
      <c r="Q47" s="392"/>
      <c r="R47" s="392"/>
      <c r="S47" s="392"/>
      <c r="T47" s="392"/>
    </row>
    <row r="48" spans="1:20" ht="14.85" customHeight="1">
      <c r="A48" s="344" t="s">
        <v>1158</v>
      </c>
      <c r="B48" s="345"/>
      <c r="C48" s="282">
        <v>275.8</v>
      </c>
      <c r="D48" s="283">
        <v>725.8</v>
      </c>
      <c r="E48" s="282">
        <v>275.8</v>
      </c>
      <c r="F48" s="283">
        <v>725.8</v>
      </c>
      <c r="I48" s="392"/>
      <c r="J48" s="392"/>
      <c r="K48" s="392"/>
      <c r="L48" s="392"/>
      <c r="M48" s="392"/>
      <c r="N48" s="392"/>
      <c r="O48" s="392"/>
      <c r="P48" s="392"/>
      <c r="Q48" s="392"/>
      <c r="R48" s="392"/>
      <c r="S48" s="392"/>
      <c r="T48" s="392"/>
    </row>
    <row r="49" spans="1:6" ht="14.85" customHeight="1">
      <c r="A49" s="11"/>
    </row>
    <row r="50" spans="1:6" ht="14.85" customHeight="1">
      <c r="A50" s="11"/>
    </row>
    <row r="52" spans="1:6" s="392" customFormat="1" ht="14.85" customHeight="1">
      <c r="A52" s="52" t="s">
        <v>11</v>
      </c>
      <c r="B52" s="475"/>
      <c r="C52" s="476"/>
      <c r="D52" s="476"/>
      <c r="E52" s="476"/>
      <c r="F52" s="476"/>
    </row>
  </sheetData>
  <mergeCells count="1">
    <mergeCell ref="A2:C2"/>
  </mergeCells>
  <phoneticPr fontId="72"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EE74-9887-4FEA-96B9-479B801257AC}">
  <sheetPr>
    <tabColor theme="3"/>
  </sheetPr>
  <dimension ref="A1"/>
  <sheetViews>
    <sheetView showGridLines="0" zoomScaleNormal="100" workbookViewId="0"/>
  </sheetViews>
  <sheetFormatPr defaultRowHeight="14.4"/>
  <cols>
    <col min="1" max="1" width="8.44140625" customWidth="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5730-A61D-462F-A871-29F1A73F05A5}">
  <sheetPr>
    <tabColor theme="5"/>
    <outlinePr summaryRight="0"/>
  </sheetPr>
  <dimension ref="A1:AD32"/>
  <sheetViews>
    <sheetView showGridLines="0" zoomScaleNormal="100" workbookViewId="0">
      <selection activeCell="A3" sqref="A3"/>
    </sheetView>
  </sheetViews>
  <sheetFormatPr defaultColWidth="13.44140625" defaultRowHeight="13.2"/>
  <cols>
    <col min="1" max="1" width="35.5546875" style="109" customWidth="1"/>
    <col min="2" max="2" width="20" style="109" bestFit="1" customWidth="1"/>
    <col min="3" max="3" width="16.44140625" style="109" customWidth="1"/>
    <col min="4" max="4" width="17.88671875" style="109" customWidth="1"/>
    <col min="5" max="9" width="16.44140625" style="109" customWidth="1"/>
    <col min="10" max="11" width="20.109375" style="109" customWidth="1"/>
    <col min="12" max="13" width="16.44140625" style="109" customWidth="1"/>
    <col min="14" max="16384" width="13.44140625" style="109"/>
  </cols>
  <sheetData>
    <row r="1" spans="1:30" ht="39.75" customHeight="1">
      <c r="A1" s="67" t="s">
        <v>11</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row>
    <row r="2" spans="1:30" ht="39.75" customHeight="1" thickBot="1">
      <c r="A2" s="1143" t="s">
        <v>1127</v>
      </c>
      <c r="B2" s="1143"/>
      <c r="C2" s="1143"/>
      <c r="D2" s="1143"/>
      <c r="E2" s="1143"/>
      <c r="F2" s="1143"/>
      <c r="G2" s="1143"/>
      <c r="H2" s="1143"/>
      <c r="I2" s="1143"/>
      <c r="J2" s="1143"/>
      <c r="K2" s="1143"/>
      <c r="L2" s="1143"/>
      <c r="M2" s="351"/>
      <c r="N2" s="481"/>
      <c r="O2" s="481"/>
      <c r="P2" s="481"/>
      <c r="Q2" s="481"/>
      <c r="R2" s="481"/>
      <c r="S2" s="481"/>
      <c r="T2" s="481"/>
      <c r="U2" s="481"/>
      <c r="V2" s="481"/>
      <c r="W2" s="481"/>
      <c r="X2" s="481"/>
      <c r="Y2" s="481"/>
      <c r="Z2" s="481"/>
      <c r="AA2" s="481"/>
      <c r="AB2" s="481"/>
      <c r="AC2" s="481"/>
      <c r="AD2" s="481"/>
    </row>
    <row r="4" spans="1:30" s="112" customFormat="1">
      <c r="A4" s="741" t="s">
        <v>1059</v>
      </c>
      <c r="B4" s="111"/>
      <c r="E4" s="113"/>
      <c r="F4" s="354"/>
      <c r="H4" s="114"/>
      <c r="L4" s="481"/>
      <c r="M4" s="481"/>
      <c r="N4" s="481"/>
      <c r="O4" s="481"/>
      <c r="P4" s="481"/>
      <c r="Q4" s="481"/>
      <c r="R4" s="481"/>
      <c r="S4" s="481"/>
      <c r="T4" s="481"/>
      <c r="U4" s="481"/>
      <c r="V4" s="481"/>
      <c r="W4" s="481"/>
      <c r="X4" s="481"/>
      <c r="Y4" s="481"/>
      <c r="Z4" s="481"/>
      <c r="AA4" s="481"/>
      <c r="AB4" s="481"/>
      <c r="AC4" s="481"/>
      <c r="AD4" s="481"/>
    </row>
    <row r="5" spans="1:30" s="115" customFormat="1" ht="40.200000000000003" customHeight="1">
      <c r="A5" s="288"/>
      <c r="B5" s="288" t="s">
        <v>550</v>
      </c>
      <c r="C5" s="288" t="s">
        <v>551</v>
      </c>
      <c r="D5" s="288" t="s">
        <v>552</v>
      </c>
      <c r="E5" s="288" t="s">
        <v>553</v>
      </c>
      <c r="F5" s="288" t="s">
        <v>554</v>
      </c>
      <c r="G5" s="288" t="s">
        <v>555</v>
      </c>
      <c r="H5" s="355" t="s">
        <v>556</v>
      </c>
      <c r="I5" s="355" t="s">
        <v>557</v>
      </c>
      <c r="J5" s="288" t="s">
        <v>558</v>
      </c>
      <c r="K5" s="288" t="s">
        <v>559</v>
      </c>
      <c r="L5" s="1089" t="s">
        <v>1162</v>
      </c>
      <c r="M5" s="355" t="s">
        <v>560</v>
      </c>
      <c r="N5" s="481"/>
      <c r="O5" s="481"/>
      <c r="P5" s="481"/>
      <c r="Q5" s="481"/>
      <c r="R5" s="481"/>
      <c r="S5" s="481"/>
      <c r="T5" s="481"/>
      <c r="U5" s="481"/>
      <c r="V5" s="481"/>
      <c r="W5" s="481"/>
      <c r="X5" s="481"/>
      <c r="Y5" s="481"/>
      <c r="Z5" s="481"/>
      <c r="AA5" s="481"/>
      <c r="AB5" s="481"/>
      <c r="AC5" s="481"/>
      <c r="AD5" s="481"/>
    </row>
    <row r="6" spans="1:30" s="112" customFormat="1" ht="26.4">
      <c r="A6" s="496" t="s">
        <v>1112</v>
      </c>
      <c r="B6" s="497" t="s">
        <v>561</v>
      </c>
      <c r="C6" s="498">
        <v>1</v>
      </c>
      <c r="D6" s="497" t="s">
        <v>562</v>
      </c>
      <c r="E6" s="497" t="s">
        <v>56</v>
      </c>
      <c r="F6" s="497" t="s">
        <v>563</v>
      </c>
      <c r="G6" s="499">
        <v>9.1300000000000008</v>
      </c>
      <c r="H6" s="500">
        <f>AVERAGE('Vėjo ir Saulės duomenys'!I7:T7)*4</f>
        <v>22.177873999999999</v>
      </c>
      <c r="I6" s="498">
        <f t="shared" ref="I6:I13" si="0">H6/(G6*8760)*1000</f>
        <v>0.27729690868080037</v>
      </c>
      <c r="J6" s="501" t="s">
        <v>564</v>
      </c>
      <c r="K6" s="502">
        <v>1</v>
      </c>
      <c r="L6" s="1155">
        <f>SUM('Vėjo ir Saulės duomenys'!I29:L29)</f>
        <v>46.001045478306324</v>
      </c>
      <c r="M6" s="503"/>
      <c r="N6" s="481"/>
      <c r="O6" s="481"/>
      <c r="P6" s="481"/>
      <c r="Q6" s="481"/>
      <c r="R6" s="481"/>
      <c r="S6" s="481"/>
      <c r="T6" s="481"/>
      <c r="U6" s="481"/>
      <c r="V6" s="481"/>
      <c r="W6" s="481"/>
      <c r="X6" s="481"/>
      <c r="Y6" s="481"/>
      <c r="Z6" s="481"/>
      <c r="AA6" s="481"/>
      <c r="AB6" s="481"/>
      <c r="AC6" s="481"/>
      <c r="AD6" s="481"/>
    </row>
    <row r="7" spans="1:30" s="112" customFormat="1" ht="26.4">
      <c r="A7" s="504" t="s">
        <v>1111</v>
      </c>
      <c r="B7" s="497" t="s">
        <v>561</v>
      </c>
      <c r="C7" s="506">
        <v>1</v>
      </c>
      <c r="D7" s="505" t="s">
        <v>562</v>
      </c>
      <c r="E7" s="505" t="s">
        <v>56</v>
      </c>
      <c r="F7" s="505" t="s">
        <v>565</v>
      </c>
      <c r="G7" s="507">
        <v>10</v>
      </c>
      <c r="H7" s="508">
        <f>AVERAGE('Vėjo ir Saulės duomenys'!I8:T8)*4</f>
        <v>24.194258999999992</v>
      </c>
      <c r="I7" s="506">
        <f t="shared" si="0"/>
        <v>0.27619017123287659</v>
      </c>
      <c r="J7" s="509" t="s">
        <v>564</v>
      </c>
      <c r="K7" s="510">
        <v>0.7</v>
      </c>
      <c r="L7" s="1156"/>
      <c r="M7" s="511"/>
      <c r="N7" s="481"/>
      <c r="O7" s="481"/>
      <c r="P7" s="481"/>
      <c r="Q7" s="481"/>
      <c r="R7" s="481"/>
      <c r="S7" s="481"/>
      <c r="T7" s="481"/>
      <c r="U7" s="481"/>
      <c r="V7" s="481"/>
      <c r="W7" s="481"/>
      <c r="X7" s="481"/>
      <c r="Y7" s="481"/>
      <c r="Z7" s="481"/>
      <c r="AA7" s="481"/>
      <c r="AB7" s="481"/>
      <c r="AC7" s="481"/>
      <c r="AD7" s="481"/>
    </row>
    <row r="8" spans="1:30" s="112" customFormat="1" ht="26.4">
      <c r="A8" s="504" t="s">
        <v>566</v>
      </c>
      <c r="B8" s="497" t="s">
        <v>561</v>
      </c>
      <c r="C8" s="506">
        <v>1</v>
      </c>
      <c r="D8" s="505" t="s">
        <v>562</v>
      </c>
      <c r="E8" s="505" t="s">
        <v>56</v>
      </c>
      <c r="F8" s="505" t="s">
        <v>567</v>
      </c>
      <c r="G8" s="507">
        <v>14.9</v>
      </c>
      <c r="H8" s="508">
        <f>AVERAGE('Vėjo ir Saulės duomenys'!I10:T10)*4</f>
        <v>33.236659666666675</v>
      </c>
      <c r="I8" s="506">
        <f t="shared" si="0"/>
        <v>0.25464021686943916</v>
      </c>
      <c r="J8" s="509" t="s">
        <v>564</v>
      </c>
      <c r="K8" s="510">
        <v>0.73</v>
      </c>
      <c r="L8" s="566">
        <f>SUM('Vėjo ir Saulės duomenys'!I30:L30)</f>
        <v>46.107382550335565</v>
      </c>
      <c r="M8" s="511"/>
      <c r="N8" s="481"/>
      <c r="O8" s="481"/>
      <c r="P8" s="481"/>
      <c r="Q8" s="481"/>
      <c r="R8" s="481"/>
      <c r="S8" s="481"/>
      <c r="T8" s="481"/>
      <c r="U8" s="481"/>
      <c r="V8" s="481"/>
      <c r="W8" s="481"/>
      <c r="X8" s="481"/>
      <c r="Y8" s="481"/>
      <c r="Z8" s="481"/>
      <c r="AA8" s="481"/>
      <c r="AB8" s="481"/>
      <c r="AC8" s="481"/>
      <c r="AD8" s="481"/>
    </row>
    <row r="9" spans="1:30" s="112" customFormat="1" ht="39.6">
      <c r="A9" s="504" t="s">
        <v>568</v>
      </c>
      <c r="B9" s="497" t="s">
        <v>561</v>
      </c>
      <c r="C9" s="506">
        <v>1</v>
      </c>
      <c r="D9" s="505" t="s">
        <v>562</v>
      </c>
      <c r="E9" s="505" t="s">
        <v>451</v>
      </c>
      <c r="F9" s="505" t="s">
        <v>569</v>
      </c>
      <c r="G9" s="507">
        <v>18.3</v>
      </c>
      <c r="H9" s="508">
        <f>AVERAGE('Vėjo ir Saulės duomenys'!I11:T11)*4</f>
        <v>47.64393066666667</v>
      </c>
      <c r="I9" s="506">
        <f t="shared" si="0"/>
        <v>0.29720245194666939</v>
      </c>
      <c r="J9" s="509" t="s">
        <v>570</v>
      </c>
      <c r="K9" s="510">
        <v>0.7</v>
      </c>
      <c r="L9" s="508">
        <f>SUM('Vėjo ir Saulės duomenys'!I31:L31)</f>
        <v>65.628415300546436</v>
      </c>
      <c r="M9" s="511"/>
      <c r="N9" s="481"/>
      <c r="O9" s="481"/>
      <c r="P9" s="481"/>
      <c r="Q9" s="481"/>
      <c r="R9" s="481"/>
      <c r="S9" s="481"/>
      <c r="T9" s="481"/>
      <c r="U9" s="481"/>
      <c r="V9" s="481"/>
      <c r="W9" s="481"/>
      <c r="X9" s="481"/>
      <c r="Y9" s="481"/>
      <c r="Z9" s="481"/>
      <c r="AA9" s="481"/>
      <c r="AB9" s="481"/>
      <c r="AC9" s="481"/>
      <c r="AD9" s="481"/>
    </row>
    <row r="10" spans="1:30" s="116" customFormat="1" ht="26.4">
      <c r="A10" s="504" t="s">
        <v>571</v>
      </c>
      <c r="B10" s="497" t="s">
        <v>561</v>
      </c>
      <c r="C10" s="506">
        <v>1</v>
      </c>
      <c r="D10" s="505" t="s">
        <v>562</v>
      </c>
      <c r="E10" s="505" t="s">
        <v>56</v>
      </c>
      <c r="F10" s="505" t="s">
        <v>572</v>
      </c>
      <c r="G10" s="507">
        <v>24</v>
      </c>
      <c r="H10" s="508">
        <f>AVERAGE('Vėjo ir Saulės duomenys'!I12:T12)*4</f>
        <v>73.634671999999995</v>
      </c>
      <c r="I10" s="506">
        <f t="shared" si="0"/>
        <v>0.35024101978691019</v>
      </c>
      <c r="J10" s="509" t="s">
        <v>564</v>
      </c>
      <c r="K10" s="510">
        <v>0.72</v>
      </c>
      <c r="L10" s="508">
        <f>SUM('Vėjo ir Saulės duomenys'!I32:L32)</f>
        <v>42.541666666666671</v>
      </c>
      <c r="M10" s="511"/>
      <c r="N10" s="481"/>
      <c r="O10" s="481"/>
      <c r="P10" s="481"/>
      <c r="Q10" s="481"/>
      <c r="R10" s="481"/>
      <c r="S10" s="481"/>
      <c r="T10" s="481"/>
      <c r="U10" s="481"/>
      <c r="V10" s="481"/>
      <c r="W10" s="481"/>
      <c r="X10" s="481"/>
      <c r="Y10" s="481"/>
      <c r="Z10" s="481"/>
      <c r="AA10" s="481"/>
      <c r="AB10" s="481"/>
      <c r="AC10" s="481"/>
      <c r="AD10" s="481"/>
    </row>
    <row r="11" spans="1:30" s="112" customFormat="1">
      <c r="A11" s="504" t="s">
        <v>573</v>
      </c>
      <c r="B11" s="497" t="s">
        <v>561</v>
      </c>
      <c r="C11" s="506">
        <v>1</v>
      </c>
      <c r="D11" s="505" t="s">
        <v>562</v>
      </c>
      <c r="E11" s="505" t="s">
        <v>453</v>
      </c>
      <c r="F11" s="505" t="s">
        <v>574</v>
      </c>
      <c r="G11" s="507">
        <v>93.9</v>
      </c>
      <c r="H11" s="508">
        <f>AVERAGE('Vėjo ir Saulės duomenys'!I13:S13)*4</f>
        <v>274.62142329018184</v>
      </c>
      <c r="I11" s="506">
        <f t="shared" si="0"/>
        <v>0.333860250740589</v>
      </c>
      <c r="J11" s="505" t="s">
        <v>575</v>
      </c>
      <c r="K11" s="510">
        <v>1</v>
      </c>
      <c r="L11" s="508">
        <f>SUM('Vėjo ir Saulės duomenys'!I33:L33)</f>
        <v>53.92971246006389</v>
      </c>
      <c r="M11" s="508">
        <v>128</v>
      </c>
      <c r="N11" s="481"/>
      <c r="O11" s="481"/>
      <c r="P11" s="481"/>
      <c r="Q11" s="481"/>
      <c r="R11" s="481"/>
      <c r="S11" s="481"/>
      <c r="T11" s="481"/>
      <c r="U11" s="481"/>
      <c r="V11" s="481"/>
      <c r="W11" s="481"/>
      <c r="X11" s="481"/>
      <c r="Y11" s="481"/>
      <c r="Z11" s="481"/>
      <c r="AA11" s="481"/>
      <c r="AB11" s="481"/>
      <c r="AC11" s="481"/>
      <c r="AD11" s="481"/>
    </row>
    <row r="12" spans="1:30" s="112" customFormat="1" ht="26.4">
      <c r="A12" s="504" t="s">
        <v>664</v>
      </c>
      <c r="B12" s="497" t="s">
        <v>561</v>
      </c>
      <c r="C12" s="506">
        <v>1</v>
      </c>
      <c r="D12" s="505" t="s">
        <v>562</v>
      </c>
      <c r="E12" s="505" t="s">
        <v>56</v>
      </c>
      <c r="F12" s="505" t="s">
        <v>436</v>
      </c>
      <c r="G12" s="507">
        <v>63</v>
      </c>
      <c r="H12" s="508">
        <v>190</v>
      </c>
      <c r="I12" s="506">
        <f t="shared" si="0"/>
        <v>0.34427774153801549</v>
      </c>
      <c r="J12" s="509" t="s">
        <v>564</v>
      </c>
      <c r="K12" s="510">
        <v>0.65</v>
      </c>
      <c r="L12" s="508" t="s">
        <v>576</v>
      </c>
      <c r="M12" s="508">
        <v>82</v>
      </c>
      <c r="N12" s="481"/>
      <c r="O12" s="481"/>
      <c r="P12" s="481"/>
      <c r="Q12" s="481"/>
      <c r="R12" s="481"/>
      <c r="S12" s="481"/>
      <c r="T12" s="481"/>
      <c r="U12" s="481"/>
      <c r="V12" s="481"/>
      <c r="W12" s="481"/>
      <c r="X12" s="481"/>
      <c r="Y12" s="481"/>
      <c r="Z12" s="481"/>
      <c r="AA12" s="481"/>
      <c r="AB12" s="481"/>
      <c r="AC12" s="481"/>
      <c r="AD12" s="481"/>
    </row>
    <row r="13" spans="1:30" s="112" customFormat="1" ht="13.5" customHeight="1">
      <c r="A13" s="698" t="s">
        <v>665</v>
      </c>
      <c r="B13" s="497" t="s">
        <v>561</v>
      </c>
      <c r="C13" s="498">
        <v>1</v>
      </c>
      <c r="D13" s="497" t="s">
        <v>562</v>
      </c>
      <c r="E13" s="497" t="s">
        <v>453</v>
      </c>
      <c r="F13" s="497" t="s">
        <v>577</v>
      </c>
      <c r="G13" s="499">
        <v>50</v>
      </c>
      <c r="H13" s="773">
        <v>110</v>
      </c>
      <c r="I13" s="506">
        <f t="shared" si="0"/>
        <v>0.25114155251141551</v>
      </c>
      <c r="J13" s="497" t="s">
        <v>575</v>
      </c>
      <c r="K13" s="502">
        <v>1</v>
      </c>
      <c r="L13" s="500" t="s">
        <v>576</v>
      </c>
      <c r="M13" s="500">
        <v>75</v>
      </c>
      <c r="N13" s="481"/>
      <c r="O13" s="481"/>
      <c r="P13" s="481"/>
      <c r="Q13" s="481"/>
      <c r="R13" s="481"/>
      <c r="S13" s="481"/>
      <c r="T13" s="481"/>
      <c r="U13" s="481"/>
      <c r="V13" s="481"/>
      <c r="W13" s="481"/>
      <c r="X13" s="481"/>
      <c r="Y13" s="481"/>
      <c r="Z13" s="481"/>
      <c r="AA13" s="481"/>
      <c r="AB13" s="481"/>
      <c r="AC13" s="481"/>
      <c r="AD13" s="481"/>
    </row>
    <row r="14" spans="1:30" s="117" customFormat="1" ht="13.5" customHeight="1">
      <c r="A14" s="687" t="s">
        <v>578</v>
      </c>
      <c r="B14" s="688"/>
      <c r="C14" s="689"/>
      <c r="D14" s="688"/>
      <c r="E14" s="688"/>
      <c r="F14" s="688"/>
      <c r="G14" s="690">
        <f>SUM(G6:G13)</f>
        <v>283.23</v>
      </c>
      <c r="H14" s="694">
        <f>SUM(H6:H13)</f>
        <v>775.50881862351514</v>
      </c>
      <c r="I14" s="699">
        <f>H14/(G14*8760)*1000</f>
        <v>0.31256718551161972</v>
      </c>
      <c r="J14" s="688"/>
      <c r="K14" s="692">
        <f>+SUMPRODUCT(K6:K13,G6:G13)/G14</f>
        <v>0.85424213536701621</v>
      </c>
      <c r="L14" s="693"/>
      <c r="M14" s="694"/>
      <c r="N14" s="481"/>
      <c r="O14" s="481"/>
      <c r="P14" s="481"/>
      <c r="Q14" s="481"/>
      <c r="R14" s="481"/>
      <c r="S14" s="481"/>
      <c r="T14" s="481"/>
      <c r="U14" s="481"/>
      <c r="V14" s="481"/>
      <c r="W14" s="481"/>
      <c r="X14" s="481"/>
      <c r="Y14" s="481"/>
      <c r="Z14" s="481"/>
      <c r="AA14" s="481"/>
      <c r="AB14" s="481"/>
      <c r="AC14" s="481"/>
      <c r="AD14" s="481"/>
    </row>
    <row r="15" spans="1:30" s="112" customFormat="1" ht="26.4">
      <c r="A15" s="565" t="s">
        <v>579</v>
      </c>
      <c r="B15" s="497" t="s">
        <v>561</v>
      </c>
      <c r="C15" s="506">
        <v>1</v>
      </c>
      <c r="D15" s="505" t="s">
        <v>562</v>
      </c>
      <c r="E15" s="505" t="s">
        <v>453</v>
      </c>
      <c r="F15" s="505" t="s">
        <v>585</v>
      </c>
      <c r="G15" s="507">
        <v>137</v>
      </c>
      <c r="H15" s="508"/>
      <c r="I15" s="512"/>
      <c r="J15" s="509" t="s">
        <v>580</v>
      </c>
      <c r="K15" s="1047">
        <v>1</v>
      </c>
      <c r="L15" s="508"/>
      <c r="M15" s="508">
        <v>240</v>
      </c>
      <c r="N15" s="481"/>
      <c r="O15" s="481"/>
      <c r="P15" s="481"/>
      <c r="Q15" s="481"/>
      <c r="R15" s="481"/>
      <c r="S15" s="481"/>
      <c r="T15" s="481"/>
      <c r="U15" s="481"/>
      <c r="V15" s="481"/>
      <c r="W15" s="481"/>
      <c r="X15" s="481"/>
      <c r="Y15" s="481"/>
      <c r="Z15" s="481"/>
      <c r="AA15" s="481"/>
      <c r="AB15" s="481"/>
      <c r="AC15" s="481"/>
      <c r="AD15" s="481"/>
    </row>
    <row r="16" spans="1:30" s="112" customFormat="1" ht="13.5" customHeight="1">
      <c r="A16" s="565" t="s">
        <v>581</v>
      </c>
      <c r="B16" s="505" t="s">
        <v>582</v>
      </c>
      <c r="C16" s="506">
        <v>1</v>
      </c>
      <c r="D16" s="505" t="s">
        <v>562</v>
      </c>
      <c r="E16" s="505" t="s">
        <v>453</v>
      </c>
      <c r="F16" s="505" t="s">
        <v>577</v>
      </c>
      <c r="G16" s="507">
        <v>30</v>
      </c>
      <c r="H16" s="508"/>
      <c r="I16" s="512"/>
      <c r="J16" s="505" t="s">
        <v>575</v>
      </c>
      <c r="K16" s="1047">
        <v>1</v>
      </c>
      <c r="L16" s="508"/>
      <c r="M16" s="508">
        <v>21</v>
      </c>
      <c r="N16" s="481"/>
      <c r="O16" s="481"/>
      <c r="P16" s="481"/>
      <c r="Q16" s="481"/>
      <c r="R16" s="481"/>
      <c r="S16" s="481"/>
      <c r="T16" s="481"/>
      <c r="U16" s="481"/>
      <c r="V16" s="481"/>
      <c r="W16" s="481"/>
      <c r="X16" s="481"/>
      <c r="Y16" s="481"/>
      <c r="Z16" s="481"/>
      <c r="AA16" s="481"/>
      <c r="AB16" s="481"/>
      <c r="AC16" s="481"/>
      <c r="AD16" s="481"/>
    </row>
    <row r="17" spans="1:30" s="112" customFormat="1" ht="13.5" customHeight="1">
      <c r="A17" s="565" t="s">
        <v>583</v>
      </c>
      <c r="B17" s="505" t="s">
        <v>582</v>
      </c>
      <c r="C17" s="506">
        <v>1</v>
      </c>
      <c r="D17" s="505" t="s">
        <v>562</v>
      </c>
      <c r="E17" s="505" t="s">
        <v>56</v>
      </c>
      <c r="F17" s="505" t="s">
        <v>577</v>
      </c>
      <c r="G17" s="507">
        <v>22.1</v>
      </c>
      <c r="H17" s="508"/>
      <c r="I17" s="512"/>
      <c r="J17" s="505" t="s">
        <v>584</v>
      </c>
      <c r="K17" s="1047">
        <v>0</v>
      </c>
      <c r="L17" s="508"/>
      <c r="M17" s="508">
        <v>16</v>
      </c>
      <c r="N17" s="481"/>
      <c r="O17" s="481"/>
      <c r="P17" s="481"/>
      <c r="Q17" s="481"/>
      <c r="R17" s="481"/>
      <c r="S17" s="481"/>
      <c r="T17" s="481"/>
      <c r="U17" s="481"/>
      <c r="V17" s="481"/>
      <c r="W17" s="481"/>
      <c r="X17" s="481"/>
      <c r="Y17" s="481"/>
      <c r="Z17" s="481"/>
      <c r="AA17" s="481"/>
      <c r="AB17" s="481"/>
      <c r="AC17" s="481"/>
      <c r="AD17" s="481"/>
    </row>
    <row r="18" spans="1:30" s="112" customFormat="1" ht="26.4">
      <c r="A18" s="565" t="s">
        <v>1113</v>
      </c>
      <c r="B18" s="497" t="s">
        <v>561</v>
      </c>
      <c r="C18" s="506">
        <v>1</v>
      </c>
      <c r="D18" s="505" t="s">
        <v>562</v>
      </c>
      <c r="E18" s="505" t="s">
        <v>56</v>
      </c>
      <c r="F18" s="505" t="s">
        <v>585</v>
      </c>
      <c r="G18" s="507">
        <v>105.4</v>
      </c>
      <c r="H18" s="508"/>
      <c r="I18" s="512"/>
      <c r="J18" s="509" t="s">
        <v>564</v>
      </c>
      <c r="K18" s="1047">
        <v>0.65</v>
      </c>
      <c r="L18" s="508"/>
      <c r="M18" s="508">
        <v>190</v>
      </c>
      <c r="N18" s="481"/>
      <c r="O18" s="481"/>
      <c r="P18" s="481"/>
      <c r="Q18" s="481"/>
      <c r="R18" s="481"/>
      <c r="S18" s="481"/>
      <c r="T18" s="481"/>
      <c r="U18" s="481"/>
      <c r="V18" s="481"/>
      <c r="W18" s="481"/>
      <c r="X18" s="481"/>
      <c r="Y18" s="481"/>
      <c r="Z18" s="481"/>
      <c r="AA18" s="481"/>
      <c r="AB18" s="481"/>
      <c r="AC18" s="481"/>
      <c r="AD18" s="481"/>
    </row>
    <row r="19" spans="1:30" s="112" customFormat="1" ht="26.4">
      <c r="A19" s="565" t="s">
        <v>1114</v>
      </c>
      <c r="B19" s="497" t="s">
        <v>561</v>
      </c>
      <c r="C19" s="506">
        <v>1</v>
      </c>
      <c r="D19" s="505" t="s">
        <v>562</v>
      </c>
      <c r="E19" s="505" t="s">
        <v>56</v>
      </c>
      <c r="F19" s="505" t="s">
        <v>585</v>
      </c>
      <c r="G19" s="507">
        <v>194.6</v>
      </c>
      <c r="H19" s="508"/>
      <c r="I19" s="512"/>
      <c r="J19" s="509" t="s">
        <v>564</v>
      </c>
      <c r="K19" s="1047">
        <v>0.65</v>
      </c>
      <c r="L19" s="508"/>
      <c r="M19" s="508">
        <v>360</v>
      </c>
      <c r="N19" s="481"/>
      <c r="O19" s="481"/>
      <c r="P19" s="481"/>
      <c r="Q19" s="481"/>
      <c r="R19" s="481"/>
      <c r="S19" s="481"/>
      <c r="T19" s="481"/>
      <c r="U19" s="481"/>
      <c r="V19" s="481"/>
      <c r="W19" s="481"/>
      <c r="X19" s="481"/>
      <c r="Y19" s="481"/>
      <c r="Z19" s="481"/>
      <c r="AA19" s="481"/>
      <c r="AB19" s="481"/>
      <c r="AC19" s="481"/>
      <c r="AD19" s="481"/>
    </row>
    <row r="20" spans="1:30" s="112" customFormat="1" ht="13.5" customHeight="1">
      <c r="A20" s="565" t="s">
        <v>586</v>
      </c>
      <c r="B20" s="505" t="s">
        <v>582</v>
      </c>
      <c r="C20" s="506">
        <v>1</v>
      </c>
      <c r="D20" s="505" t="s">
        <v>562</v>
      </c>
      <c r="E20" s="505" t="s">
        <v>450</v>
      </c>
      <c r="F20" s="505" t="s">
        <v>585</v>
      </c>
      <c r="G20" s="507">
        <v>239</v>
      </c>
      <c r="H20" s="508"/>
      <c r="I20" s="512"/>
      <c r="J20" s="505" t="s">
        <v>584</v>
      </c>
      <c r="K20" s="1047">
        <v>0</v>
      </c>
      <c r="L20" s="508"/>
      <c r="M20" s="508">
        <v>178</v>
      </c>
      <c r="N20" s="481"/>
      <c r="O20" s="481"/>
      <c r="P20" s="481"/>
      <c r="Q20" s="481"/>
      <c r="R20" s="481"/>
      <c r="S20" s="481"/>
      <c r="T20" s="481"/>
      <c r="U20" s="481"/>
      <c r="V20" s="481"/>
      <c r="W20" s="481"/>
      <c r="X20" s="481"/>
      <c r="Y20" s="481"/>
      <c r="Z20" s="481"/>
      <c r="AA20" s="481"/>
      <c r="AB20" s="481"/>
      <c r="AC20" s="481"/>
      <c r="AD20" s="481"/>
    </row>
    <row r="21" spans="1:30" s="112" customFormat="1" ht="13.5" customHeight="1">
      <c r="A21" s="681" t="s">
        <v>587</v>
      </c>
      <c r="B21" s="682" t="s">
        <v>588</v>
      </c>
      <c r="C21" s="683">
        <v>0.51</v>
      </c>
      <c r="D21" s="682" t="s">
        <v>562</v>
      </c>
      <c r="E21" s="682" t="s">
        <v>56</v>
      </c>
      <c r="F21" s="682" t="s">
        <v>1038</v>
      </c>
      <c r="G21" s="684">
        <v>700</v>
      </c>
      <c r="H21" s="685"/>
      <c r="I21" s="686"/>
      <c r="J21" s="682" t="s">
        <v>584</v>
      </c>
      <c r="K21" s="1048">
        <v>0</v>
      </c>
      <c r="L21" s="685"/>
      <c r="M21" s="685" t="s">
        <v>589</v>
      </c>
      <c r="N21" s="481"/>
      <c r="O21" s="481"/>
      <c r="P21" s="481"/>
      <c r="Q21" s="481"/>
      <c r="R21" s="481"/>
      <c r="S21" s="481"/>
      <c r="T21" s="481"/>
      <c r="U21" s="481"/>
      <c r="V21" s="481"/>
      <c r="W21" s="481"/>
      <c r="X21" s="481"/>
      <c r="Y21" s="481"/>
      <c r="Z21" s="481"/>
      <c r="AA21" s="481"/>
      <c r="AB21" s="481"/>
      <c r="AC21" s="481"/>
      <c r="AD21" s="481"/>
    </row>
    <row r="22" spans="1:30" s="117" customFormat="1" ht="13.5" customHeight="1" collapsed="1">
      <c r="A22" s="687" t="s">
        <v>590</v>
      </c>
      <c r="B22" s="688"/>
      <c r="C22" s="689"/>
      <c r="D22" s="688"/>
      <c r="E22" s="688"/>
      <c r="F22" s="688"/>
      <c r="G22" s="1059">
        <f>SUM(G15:G21)</f>
        <v>1428.1</v>
      </c>
      <c r="H22" s="690"/>
      <c r="I22" s="691"/>
      <c r="J22" s="688"/>
      <c r="K22" s="692">
        <f>+SUMPRODUCT(K15:K21,G15:G21)/G22</f>
        <v>0.25348364960436948</v>
      </c>
      <c r="L22" s="693"/>
      <c r="M22" s="774"/>
      <c r="N22" s="481"/>
      <c r="O22" s="481"/>
      <c r="P22" s="481"/>
      <c r="Q22" s="481"/>
      <c r="R22" s="481"/>
      <c r="S22" s="481"/>
      <c r="T22" s="481"/>
      <c r="U22" s="481"/>
      <c r="V22" s="481"/>
      <c r="W22" s="481"/>
      <c r="X22" s="481"/>
      <c r="Y22" s="481"/>
      <c r="Z22" s="481"/>
      <c r="AA22" s="481"/>
      <c r="AB22" s="481"/>
      <c r="AC22" s="481"/>
      <c r="AD22" s="481"/>
    </row>
    <row r="23" spans="1:30" ht="13.5" customHeight="1">
      <c r="A23" s="1060" t="s">
        <v>1115</v>
      </c>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row>
    <row r="24" spans="1:30" ht="13.5" customHeight="1">
      <c r="A24" s="125" t="s">
        <v>1057</v>
      </c>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row>
    <row r="25" spans="1:30" ht="13.5" customHeight="1">
      <c r="A25" s="1060" t="s">
        <v>1116</v>
      </c>
      <c r="B25" s="481"/>
      <c r="C25" s="481"/>
      <c r="D25" s="481"/>
      <c r="E25" s="481"/>
      <c r="F25" s="481"/>
      <c r="G25" s="481"/>
      <c r="H25" s="481"/>
      <c r="I25" s="481"/>
      <c r="J25" s="481"/>
      <c r="K25" s="481"/>
      <c r="L25" s="491"/>
      <c r="M25" s="481"/>
      <c r="N25" s="481"/>
      <c r="O25" s="481"/>
      <c r="P25" s="481"/>
      <c r="Q25" s="481"/>
      <c r="R25" s="481"/>
      <c r="S25" s="481"/>
      <c r="T25" s="481"/>
      <c r="U25" s="481"/>
      <c r="V25" s="481"/>
      <c r="W25" s="481"/>
      <c r="X25" s="481"/>
      <c r="Y25" s="481"/>
      <c r="Z25" s="481"/>
      <c r="AA25" s="481"/>
      <c r="AB25" s="481"/>
      <c r="AC25" s="481"/>
      <c r="AD25" s="481"/>
    </row>
    <row r="26" spans="1:30" ht="13.5" customHeight="1">
      <c r="A26" s="481"/>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row>
    <row r="27" spans="1:30" ht="13.5" customHeight="1">
      <c r="A27" s="481"/>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row>
    <row r="28" spans="1:30" ht="13.5" customHeight="1">
      <c r="A28" s="481"/>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row>
    <row r="29" spans="1:30" ht="13.5" customHeight="1">
      <c r="A29" s="481"/>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row>
    <row r="30" spans="1:30" ht="13.5" customHeight="1">
      <c r="A30" s="481"/>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row>
    <row r="31" spans="1:30" ht="13.5" customHeight="1">
      <c r="A31" s="481"/>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row>
    <row r="32" spans="1:30" ht="13.5" customHeight="1">
      <c r="A32" s="48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row>
  </sheetData>
  <mergeCells count="5">
    <mergeCell ref="L6:L7"/>
    <mergeCell ref="A2:C2"/>
    <mergeCell ref="D2:F2"/>
    <mergeCell ref="G2:I2"/>
    <mergeCell ref="J2:L2"/>
  </mergeCells>
  <phoneticPr fontId="72" type="noConversion"/>
  <conditionalFormatting sqref="C14 C22">
    <cfRule type="expression" dxfId="280" priority="141">
      <formula>M14=0</formula>
    </cfRule>
  </conditionalFormatting>
  <conditionalFormatting sqref="D6:D7">
    <cfRule type="expression" dxfId="279" priority="60">
      <formula>O6=0</formula>
    </cfRule>
  </conditionalFormatting>
  <conditionalFormatting sqref="D8:D21">
    <cfRule type="expression" dxfId="278" priority="30">
      <formula>U8=0</formula>
    </cfRule>
  </conditionalFormatting>
  <conditionalFormatting sqref="D22">
    <cfRule type="expression" dxfId="277" priority="119">
      <formula>O22=0</formula>
    </cfRule>
  </conditionalFormatting>
  <conditionalFormatting sqref="D4:F4 J17 J20:J21 M11:M22">
    <cfRule type="expression" dxfId="276" priority="1096">
      <formula>#REF!=0</formula>
    </cfRule>
  </conditionalFormatting>
  <conditionalFormatting sqref="G6:H7 F8:H12 F14:H21 F13:G13 F22 H22">
    <cfRule type="expression" dxfId="275" priority="16">
      <formula>#REF!=0</formula>
    </cfRule>
  </conditionalFormatting>
  <conditionalFormatting sqref="J6:K11 J22:L22 L8:L11 J15:J16 J13:K14 J12:L13 L14:L21">
    <cfRule type="expression" dxfId="274" priority="10">
      <formula>#REF!=0</formula>
    </cfRule>
  </conditionalFormatting>
  <conditionalFormatting sqref="L6">
    <cfRule type="expression" dxfId="273" priority="54">
      <formula>#REF!=0</formula>
    </cfRule>
  </conditionalFormatting>
  <conditionalFormatting sqref="M6:M10">
    <cfRule type="expression" dxfId="272" priority="117">
      <formula>AE6=0</formula>
    </cfRule>
    <cfRule type="expression" dxfId="271" priority="118">
      <formula>AC6=0</formula>
    </cfRule>
  </conditionalFormatting>
  <conditionalFormatting sqref="J20">
    <cfRule type="expression" dxfId="270" priority="8">
      <formula>#REF!=0</formula>
    </cfRule>
  </conditionalFormatting>
  <conditionalFormatting sqref="M13">
    <cfRule type="expression" dxfId="269" priority="7">
      <formula>#REF!=0</formula>
    </cfRule>
  </conditionalFormatting>
  <conditionalFormatting sqref="L13">
    <cfRule type="expression" dxfId="268" priority="5">
      <formula>#REF!=0</formula>
    </cfRule>
  </conditionalFormatting>
  <conditionalFormatting sqref="L13">
    <cfRule type="expression" dxfId="267" priority="6">
      <formula>#REF!=0</formula>
    </cfRule>
  </conditionalFormatting>
  <conditionalFormatting sqref="J18:J19">
    <cfRule type="expression" dxfId="266" priority="4">
      <formula>#REF!=0</formula>
    </cfRule>
  </conditionalFormatting>
  <conditionalFormatting sqref="H13">
    <cfRule type="expression" dxfId="265" priority="3">
      <formula>#REF!=0</formula>
    </cfRule>
  </conditionalFormatting>
  <conditionalFormatting sqref="G22">
    <cfRule type="expression" dxfId="264" priority="2">
      <formula>#REF!=0</formula>
    </cfRule>
  </conditionalFormatting>
  <conditionalFormatting sqref="K15:K21">
    <cfRule type="expression" dxfId="263" priority="1">
      <formula>#REF!=0</formula>
    </cfRule>
  </conditionalFormatting>
  <pageMargins left="0.7" right="0.7" top="0.75" bottom="0.75" header="0.3" footer="0.3"/>
  <pageSetup paperSize="9" orientation="portrait" r:id="rId1"/>
  <ignoredErrors>
    <ignoredError sqref="I11:K11 I6:K6 I7:L7 I8:K8 I9:K9 I10:K10"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F7479-35A7-4D5A-ACE0-348C1A758462}">
  <sheetPr>
    <tabColor theme="5"/>
    <outlinePr summaryBelow="0"/>
  </sheetPr>
  <dimension ref="A1:AD13"/>
  <sheetViews>
    <sheetView showGridLines="0" zoomScaleNormal="100" workbookViewId="0">
      <selection activeCell="A3" sqref="A3"/>
    </sheetView>
  </sheetViews>
  <sheetFormatPr defaultColWidth="13.44140625" defaultRowHeight="13.2"/>
  <cols>
    <col min="1" max="1" width="35.5546875" style="109" customWidth="1"/>
    <col min="2" max="16" width="14.6640625" style="109" customWidth="1"/>
    <col min="17" max="16384" width="13.44140625" style="109"/>
  </cols>
  <sheetData>
    <row r="1" spans="1:30" ht="39.75" customHeight="1">
      <c r="A1" s="67" t="s">
        <v>11</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row>
    <row r="2" spans="1:30" ht="39.75" customHeight="1" thickBot="1">
      <c r="A2" s="1143" t="s">
        <v>1128</v>
      </c>
      <c r="B2" s="1143"/>
      <c r="C2" s="1143"/>
      <c r="D2" s="1143"/>
      <c r="E2" s="1143"/>
      <c r="F2" s="1143"/>
      <c r="G2" s="1143"/>
      <c r="H2" s="1143"/>
      <c r="I2" s="1143"/>
      <c r="J2" s="1143"/>
      <c r="K2" s="1143"/>
      <c r="L2" s="1143"/>
      <c r="M2" s="534"/>
      <c r="N2" s="534"/>
      <c r="O2" s="534"/>
      <c r="P2" s="534"/>
      <c r="Q2" s="481"/>
      <c r="R2" s="481"/>
      <c r="S2" s="481"/>
      <c r="T2" s="481"/>
      <c r="U2" s="481"/>
      <c r="V2" s="481"/>
      <c r="W2" s="481"/>
      <c r="X2" s="481"/>
      <c r="Y2" s="481"/>
      <c r="Z2" s="481"/>
      <c r="AA2" s="481"/>
      <c r="AB2" s="481"/>
      <c r="AC2" s="481"/>
      <c r="AD2" s="481"/>
    </row>
    <row r="3" spans="1:30">
      <c r="A3" s="15"/>
      <c r="B3" s="15"/>
      <c r="C3" s="15"/>
      <c r="D3" s="15"/>
      <c r="E3" s="15"/>
      <c r="F3" s="15"/>
      <c r="G3" s="15"/>
      <c r="H3" s="15"/>
      <c r="I3" s="114"/>
      <c r="J3" s="15"/>
      <c r="K3" s="15"/>
      <c r="L3" s="15"/>
      <c r="M3" s="15"/>
      <c r="N3" s="15"/>
      <c r="O3" s="15"/>
      <c r="P3" s="481"/>
      <c r="Q3" s="481"/>
      <c r="R3" s="481"/>
      <c r="S3" s="481"/>
      <c r="T3" s="481"/>
      <c r="U3" s="481"/>
      <c r="V3" s="481"/>
      <c r="W3" s="481"/>
      <c r="X3" s="481"/>
      <c r="Y3" s="481"/>
      <c r="Z3" s="481"/>
      <c r="AA3" s="481"/>
      <c r="AB3" s="481"/>
      <c r="AC3" s="481"/>
      <c r="AD3" s="481"/>
    </row>
    <row r="4" spans="1:30" s="112" customFormat="1" ht="13.5" customHeight="1">
      <c r="A4" s="741" t="s">
        <v>1059</v>
      </c>
      <c r="B4" s="354"/>
      <c r="C4" s="354"/>
      <c r="D4" s="354"/>
      <c r="E4" s="354"/>
      <c r="F4" s="354"/>
      <c r="G4" s="354"/>
      <c r="I4" s="359" t="s">
        <v>591</v>
      </c>
      <c r="J4" s="359"/>
      <c r="K4" s="359"/>
      <c r="L4" s="359"/>
      <c r="M4" s="360" t="s">
        <v>592</v>
      </c>
      <c r="N4" s="360"/>
      <c r="O4" s="360"/>
      <c r="P4" s="120"/>
    </row>
    <row r="5" spans="1:30" s="115" customFormat="1" ht="52.95" customHeight="1">
      <c r="A5" s="288"/>
      <c r="B5" s="288" t="s">
        <v>550</v>
      </c>
      <c r="C5" s="288" t="s">
        <v>551</v>
      </c>
      <c r="D5" s="288" t="s">
        <v>552</v>
      </c>
      <c r="E5" s="288" t="s">
        <v>553</v>
      </c>
      <c r="F5" s="288" t="s">
        <v>593</v>
      </c>
      <c r="G5" s="288" t="s">
        <v>594</v>
      </c>
      <c r="H5" s="288" t="s">
        <v>595</v>
      </c>
      <c r="I5" s="700" t="s">
        <v>596</v>
      </c>
      <c r="J5" s="288" t="s">
        <v>597</v>
      </c>
      <c r="K5" s="288" t="s">
        <v>558</v>
      </c>
      <c r="L5" s="701" t="s">
        <v>559</v>
      </c>
      <c r="M5" s="288" t="s">
        <v>598</v>
      </c>
      <c r="N5" s="288" t="s">
        <v>599</v>
      </c>
      <c r="O5" s="288" t="s">
        <v>600</v>
      </c>
      <c r="P5" s="355" t="s">
        <v>560</v>
      </c>
      <c r="Q5" s="112"/>
    </row>
    <row r="6" spans="1:30" s="112" customFormat="1" ht="13.2" customHeight="1">
      <c r="A6" s="496" t="s">
        <v>601</v>
      </c>
      <c r="B6" s="497" t="s">
        <v>602</v>
      </c>
      <c r="C6" s="498">
        <v>1</v>
      </c>
      <c r="D6" s="497" t="s">
        <v>562</v>
      </c>
      <c r="E6" s="497" t="s">
        <v>56</v>
      </c>
      <c r="F6" s="497" t="s">
        <v>603</v>
      </c>
      <c r="G6" s="497"/>
      <c r="H6" s="513">
        <v>900</v>
      </c>
      <c r="I6" s="514">
        <f>+AVERAGE('Vandens duomenys'!I8:R8)*4</f>
        <v>522.59535320000009</v>
      </c>
      <c r="J6" s="498">
        <f>I6/(H6*8760)*1000</f>
        <v>6.6285559766615945E-2</v>
      </c>
      <c r="K6" s="497" t="s">
        <v>584</v>
      </c>
      <c r="L6" s="498">
        <v>0</v>
      </c>
      <c r="M6" s="776">
        <v>13.520507986895201</v>
      </c>
      <c r="N6" s="777">
        <v>5.3900000000000003E-2</v>
      </c>
      <c r="O6" s="776">
        <v>1.325</v>
      </c>
      <c r="P6" s="605"/>
      <c r="Q6" s="481"/>
    </row>
    <row r="7" spans="1:30" ht="39.6">
      <c r="A7" s="695" t="s">
        <v>604</v>
      </c>
      <c r="B7" s="682" t="s">
        <v>605</v>
      </c>
      <c r="C7" s="683">
        <v>1</v>
      </c>
      <c r="D7" s="682" t="s">
        <v>562</v>
      </c>
      <c r="E7" s="682" t="s">
        <v>56</v>
      </c>
      <c r="F7" s="682" t="s">
        <v>606</v>
      </c>
      <c r="G7" s="682" t="s">
        <v>565</v>
      </c>
      <c r="H7" s="702">
        <v>100.8</v>
      </c>
      <c r="I7" s="702">
        <f>+AVERAGE('Vandens duomenys'!I9:R9)*4</f>
        <v>399.74706120000008</v>
      </c>
      <c r="J7" s="683">
        <f>I7/(H7*8760)*1000</f>
        <v>0.4527105770276148</v>
      </c>
      <c r="K7" s="697" t="s">
        <v>564</v>
      </c>
      <c r="L7" s="683">
        <v>0.75</v>
      </c>
      <c r="M7" s="703"/>
      <c r="N7" s="703"/>
      <c r="O7" s="703"/>
      <c r="P7" s="704"/>
      <c r="Q7" s="481"/>
      <c r="R7" s="481"/>
      <c r="S7" s="481"/>
      <c r="T7" s="481"/>
      <c r="U7" s="481"/>
      <c r="V7" s="481"/>
      <c r="W7" s="481"/>
      <c r="X7" s="481"/>
      <c r="Y7" s="481"/>
      <c r="Z7" s="481"/>
      <c r="AA7" s="481"/>
      <c r="AB7" s="481"/>
      <c r="AC7" s="481"/>
      <c r="AD7" s="481"/>
    </row>
    <row r="8" spans="1:30" s="117" customFormat="1">
      <c r="A8" s="1061" t="s">
        <v>109</v>
      </c>
      <c r="B8" s="688" t="s">
        <v>605</v>
      </c>
      <c r="C8" s="689"/>
      <c r="D8" s="688"/>
      <c r="E8" s="688"/>
      <c r="F8" s="688"/>
      <c r="G8" s="688"/>
      <c r="H8" s="713">
        <f>SUM(H6:H7)</f>
        <v>1000.8</v>
      </c>
      <c r="I8" s="694">
        <f>SUM(I6:I7)</f>
        <v>922.34241440000017</v>
      </c>
      <c r="J8" s="714"/>
      <c r="K8" s="714"/>
      <c r="L8" s="714"/>
      <c r="M8" s="715"/>
      <c r="N8" s="716"/>
      <c r="O8" s="715"/>
      <c r="P8" s="715"/>
    </row>
    <row r="9" spans="1:30" s="532" customFormat="1">
      <c r="A9" s="719" t="s">
        <v>607</v>
      </c>
      <c r="B9" s="696" t="s">
        <v>602</v>
      </c>
      <c r="C9" s="705">
        <v>1</v>
      </c>
      <c r="D9" s="696" t="s">
        <v>562</v>
      </c>
      <c r="E9" s="696" t="s">
        <v>56</v>
      </c>
      <c r="F9" s="696" t="s">
        <v>608</v>
      </c>
      <c r="G9" s="706"/>
      <c r="H9" s="707">
        <v>110</v>
      </c>
      <c r="I9" s="708"/>
      <c r="J9" s="696"/>
      <c r="K9" s="696" t="s">
        <v>584</v>
      </c>
      <c r="L9" s="709">
        <v>0</v>
      </c>
      <c r="M9" s="710"/>
      <c r="N9" s="711"/>
      <c r="O9" s="710"/>
      <c r="P9" s="712">
        <v>150</v>
      </c>
      <c r="Q9" s="481"/>
      <c r="R9" s="481"/>
      <c r="S9" s="481"/>
      <c r="T9" s="481"/>
      <c r="U9" s="481"/>
      <c r="V9" s="481"/>
      <c r="W9" s="481"/>
      <c r="X9" s="481"/>
      <c r="Y9" s="481"/>
      <c r="Z9" s="481"/>
      <c r="AA9" s="481"/>
      <c r="AB9" s="481"/>
      <c r="AC9" s="481"/>
      <c r="AD9" s="481"/>
    </row>
    <row r="10" spans="1:30" s="117" customFormat="1">
      <c r="A10" s="717" t="s">
        <v>609</v>
      </c>
      <c r="B10" s="688"/>
      <c r="C10" s="689"/>
      <c r="D10" s="688"/>
      <c r="E10" s="688"/>
      <c r="F10" s="688"/>
      <c r="G10" s="690"/>
      <c r="H10" s="694">
        <f>SUM(H9)</f>
        <v>110</v>
      </c>
      <c r="I10" s="691"/>
      <c r="J10" s="688"/>
      <c r="K10" s="692"/>
      <c r="L10" s="692"/>
      <c r="M10" s="715"/>
      <c r="N10" s="716"/>
      <c r="O10" s="715"/>
      <c r="P10" s="718">
        <f>SUM(P9)</f>
        <v>150</v>
      </c>
      <c r="Q10" s="481"/>
      <c r="R10" s="481"/>
      <c r="S10" s="481"/>
      <c r="T10" s="481"/>
      <c r="U10" s="481"/>
      <c r="V10" s="481"/>
      <c r="W10" s="481"/>
      <c r="X10" s="481"/>
      <c r="Y10" s="481"/>
      <c r="Z10" s="481"/>
      <c r="AA10" s="481"/>
      <c r="AB10" s="481"/>
      <c r="AC10" s="481"/>
      <c r="AD10" s="481"/>
    </row>
    <row r="11" spans="1:30" ht="13.5" customHeight="1">
      <c r="A11" s="118" t="s">
        <v>610</v>
      </c>
      <c r="B11" s="481"/>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row>
    <row r="12" spans="1:30" s="112" customFormat="1" ht="13.5" customHeight="1">
      <c r="A12" s="118" t="s">
        <v>611</v>
      </c>
      <c r="B12" s="121"/>
      <c r="C12" s="120"/>
      <c r="D12" s="120"/>
      <c r="E12" s="120"/>
      <c r="F12" s="120"/>
      <c r="G12" s="120"/>
      <c r="H12" s="122"/>
      <c r="I12" s="122"/>
      <c r="J12" s="120"/>
      <c r="K12" s="120"/>
      <c r="L12" s="120"/>
      <c r="M12" s="120"/>
      <c r="N12" s="120"/>
      <c r="O12" s="120"/>
      <c r="P12" s="120"/>
      <c r="Q12" s="481"/>
      <c r="R12" s="481"/>
      <c r="S12" s="481"/>
      <c r="T12" s="481"/>
      <c r="U12" s="481"/>
    </row>
    <row r="13" spans="1:30" s="112" customFormat="1" ht="13.5" customHeight="1">
      <c r="A13" s="481"/>
      <c r="B13" s="481"/>
      <c r="C13" s="481"/>
      <c r="D13" s="481"/>
      <c r="E13" s="481"/>
      <c r="F13" s="481"/>
      <c r="G13" s="481"/>
      <c r="H13" s="481"/>
      <c r="I13" s="481"/>
      <c r="J13" s="481"/>
      <c r="K13" s="481"/>
      <c r="L13" s="481"/>
      <c r="M13" s="481"/>
      <c r="N13" s="481"/>
      <c r="O13" s="481"/>
      <c r="P13" s="120"/>
      <c r="Q13" s="481"/>
      <c r="R13" s="481"/>
      <c r="S13" s="481"/>
      <c r="T13" s="481"/>
      <c r="U13" s="481"/>
    </row>
  </sheetData>
  <mergeCells count="4">
    <mergeCell ref="A2:C2"/>
    <mergeCell ref="D2:F2"/>
    <mergeCell ref="G2:I2"/>
    <mergeCell ref="J2:L2"/>
  </mergeCells>
  <conditionalFormatting sqref="B4:G4">
    <cfRule type="expression" dxfId="262" priority="38">
      <formula>#REF!=0</formula>
    </cfRule>
  </conditionalFormatting>
  <conditionalFormatting sqref="C8">
    <cfRule type="expression" dxfId="261" priority="961">
      <formula>#REF!=0</formula>
    </cfRule>
  </conditionalFormatting>
  <conditionalFormatting sqref="D6:D8">
    <cfRule type="expression" dxfId="260" priority="39">
      <formula>#REF!=0</formula>
    </cfRule>
  </conditionalFormatting>
  <conditionalFormatting sqref="F6">
    <cfRule type="expression" dxfId="259" priority="33">
      <formula>#REF!=0</formula>
    </cfRule>
  </conditionalFormatting>
  <conditionalFormatting sqref="G6:G8">
    <cfRule type="expression" dxfId="258" priority="35">
      <formula>#REF!=0</formula>
    </cfRule>
  </conditionalFormatting>
  <conditionalFormatting sqref="I8:L8">
    <cfRule type="expression" dxfId="257" priority="13">
      <formula>#REF!=0</formula>
    </cfRule>
  </conditionalFormatting>
  <conditionalFormatting sqref="K6:K7">
    <cfRule type="expression" dxfId="256" priority="9">
      <formula>#REF!=0</formula>
    </cfRule>
  </conditionalFormatting>
  <conditionalFormatting sqref="N8:N10">
    <cfRule type="expression" dxfId="255" priority="32">
      <formula>V8=0</formula>
    </cfRule>
  </conditionalFormatting>
  <conditionalFormatting sqref="D9">
    <cfRule type="expression" dxfId="254" priority="5">
      <formula>U9=0</formula>
    </cfRule>
  </conditionalFormatting>
  <conditionalFormatting sqref="D10">
    <cfRule type="expression" dxfId="253" priority="6">
      <formula>O10=0</formula>
    </cfRule>
  </conditionalFormatting>
  <conditionalFormatting sqref="P9:P10">
    <cfRule type="expression" dxfId="252" priority="8">
      <formula>#REF!=0</formula>
    </cfRule>
  </conditionalFormatting>
  <conditionalFormatting sqref="F9:F10 H9:H10">
    <cfRule type="expression" dxfId="251" priority="4">
      <formula>#REF!=0</formula>
    </cfRule>
  </conditionalFormatting>
  <conditionalFormatting sqref="J10:L10 J9 L9">
    <cfRule type="expression" dxfId="250" priority="3">
      <formula>#REF!=0</formula>
    </cfRule>
  </conditionalFormatting>
  <conditionalFormatting sqref="C10">
    <cfRule type="expression" dxfId="249" priority="1090">
      <formula>P10=0</formula>
    </cfRule>
  </conditionalFormatting>
  <conditionalFormatting sqref="G9:G10">
    <cfRule type="expression" dxfId="248" priority="2">
      <formula>#REF!=0</formula>
    </cfRule>
  </conditionalFormatting>
  <conditionalFormatting sqref="K9">
    <cfRule type="expression" dxfId="247" priority="1">
      <formula>#REF!=0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561D2-5358-4BE2-AB68-495D1663FA7F}">
  <sheetPr>
    <tabColor theme="5"/>
    <outlinePr summaryBelow="0"/>
  </sheetPr>
  <dimension ref="A1:Y26"/>
  <sheetViews>
    <sheetView showGridLines="0" zoomScaleNormal="100" workbookViewId="0">
      <selection activeCell="A3" sqref="A3:XFD3"/>
    </sheetView>
  </sheetViews>
  <sheetFormatPr defaultColWidth="9.44140625" defaultRowHeight="13.2"/>
  <cols>
    <col min="1" max="1" width="35.5546875" style="109" customWidth="1"/>
    <col min="2" max="15" width="14.6640625" style="109" customWidth="1"/>
    <col min="16" max="44" width="13.44140625" style="109" customWidth="1"/>
    <col min="45" max="16384" width="9.44140625" style="109"/>
  </cols>
  <sheetData>
    <row r="1" spans="1:25" ht="39.75" customHeight="1">
      <c r="A1" s="67" t="s">
        <v>11</v>
      </c>
      <c r="B1" s="481"/>
      <c r="C1" s="481"/>
      <c r="D1" s="481"/>
      <c r="E1" s="481"/>
      <c r="F1" s="481"/>
      <c r="G1" s="481"/>
      <c r="H1" s="481"/>
      <c r="I1" s="481"/>
      <c r="J1" s="481"/>
      <c r="K1" s="481"/>
      <c r="L1" s="481"/>
      <c r="M1" s="481"/>
      <c r="N1" s="481"/>
      <c r="O1" s="481"/>
      <c r="P1" s="481"/>
      <c r="Q1" s="481"/>
      <c r="R1" s="481"/>
      <c r="S1" s="481"/>
      <c r="T1" s="481"/>
      <c r="U1" s="481"/>
      <c r="V1" s="481"/>
      <c r="W1" s="481"/>
      <c r="X1" s="481"/>
      <c r="Y1" s="481"/>
    </row>
    <row r="2" spans="1:25" ht="39.75" customHeight="1" thickBot="1">
      <c r="A2" s="1143" t="s">
        <v>1129</v>
      </c>
      <c r="B2" s="1143"/>
      <c r="C2" s="1143"/>
      <c r="D2" s="1143"/>
      <c r="E2" s="1143"/>
      <c r="F2" s="1143"/>
      <c r="G2" s="1143"/>
      <c r="H2" s="1143"/>
      <c r="I2" s="1143"/>
      <c r="J2" s="1143"/>
      <c r="K2" s="1143"/>
      <c r="L2" s="1143"/>
      <c r="M2" s="1143"/>
      <c r="N2" s="1143"/>
      <c r="O2" s="1143"/>
      <c r="P2" s="123"/>
      <c r="Q2" s="123"/>
      <c r="R2" s="123"/>
      <c r="S2" s="123"/>
      <c r="T2" s="481"/>
      <c r="U2" s="481"/>
      <c r="V2" s="481"/>
      <c r="W2" s="481"/>
      <c r="X2" s="481"/>
      <c r="Y2" s="481"/>
    </row>
    <row r="3" spans="1:25" ht="13.5" customHeight="1">
      <c r="A3" s="15"/>
      <c r="B3" s="15"/>
      <c r="C3" s="15"/>
      <c r="D3" s="15"/>
      <c r="E3" s="15"/>
      <c r="F3" s="15"/>
      <c r="G3" s="15"/>
      <c r="H3" s="15"/>
      <c r="I3" s="15"/>
      <c r="J3" s="15"/>
      <c r="K3" s="15"/>
      <c r="L3" s="15"/>
      <c r="M3" s="15"/>
      <c r="N3" s="15"/>
      <c r="O3" s="15"/>
      <c r="P3" s="123"/>
      <c r="Q3" s="123"/>
      <c r="R3" s="123"/>
      <c r="S3" s="123"/>
      <c r="T3" s="481"/>
      <c r="U3" s="481"/>
      <c r="V3" s="481"/>
      <c r="W3" s="481"/>
      <c r="X3" s="481"/>
      <c r="Y3" s="481"/>
    </row>
    <row r="4" spans="1:25" s="112" customFormat="1">
      <c r="A4" s="741" t="s">
        <v>1059</v>
      </c>
      <c r="B4" s="111"/>
      <c r="E4" s="113"/>
      <c r="F4" s="354"/>
      <c r="P4" s="124"/>
      <c r="Q4" s="120"/>
      <c r="R4" s="120"/>
      <c r="S4" s="120"/>
      <c r="T4" s="120"/>
      <c r="U4" s="120"/>
      <c r="V4" s="120"/>
      <c r="W4" s="120"/>
      <c r="X4" s="120"/>
    </row>
    <row r="5" spans="1:25" s="115" customFormat="1" ht="52.8">
      <c r="A5" s="288"/>
      <c r="B5" s="288" t="s">
        <v>550</v>
      </c>
      <c r="C5" s="288" t="s">
        <v>551</v>
      </c>
      <c r="D5" s="288" t="s">
        <v>552</v>
      </c>
      <c r="E5" s="288" t="s">
        <v>553</v>
      </c>
      <c r="F5" s="288" t="s">
        <v>593</v>
      </c>
      <c r="G5" s="288" t="s">
        <v>595</v>
      </c>
      <c r="H5" s="288" t="s">
        <v>612</v>
      </c>
      <c r="I5" s="288" t="s">
        <v>613</v>
      </c>
      <c r="J5" s="288" t="s">
        <v>614</v>
      </c>
      <c r="K5" s="288" t="s">
        <v>615</v>
      </c>
      <c r="L5" s="288" t="s">
        <v>616</v>
      </c>
      <c r="M5" s="288" t="s">
        <v>558</v>
      </c>
      <c r="N5" s="288" t="s">
        <v>559</v>
      </c>
      <c r="O5" s="288" t="s">
        <v>617</v>
      </c>
      <c r="P5" s="119"/>
      <c r="Q5" s="120"/>
      <c r="R5" s="119"/>
      <c r="S5" s="119"/>
      <c r="T5" s="119"/>
      <c r="U5" s="119"/>
      <c r="V5" s="119"/>
      <c r="W5" s="119"/>
      <c r="X5" s="119"/>
    </row>
    <row r="6" spans="1:25" s="579" customFormat="1" ht="39.6">
      <c r="A6" s="496" t="s">
        <v>618</v>
      </c>
      <c r="B6" s="497" t="s">
        <v>619</v>
      </c>
      <c r="C6" s="498">
        <v>0.51</v>
      </c>
      <c r="D6" s="497" t="s">
        <v>562</v>
      </c>
      <c r="E6" s="497" t="s">
        <v>56</v>
      </c>
      <c r="F6" s="497" t="s">
        <v>620</v>
      </c>
      <c r="G6" s="513">
        <v>24</v>
      </c>
      <c r="H6" s="513">
        <v>70</v>
      </c>
      <c r="I6" s="514">
        <f>AVERAGE('Atliekų ir Biomasės duomenys'!I7:X7)*4</f>
        <v>161.16548968750001</v>
      </c>
      <c r="J6" s="516">
        <f>AVERAGE('Atliekų ir Biomasės duomenys'!I13:Y13)*4</f>
        <v>392.51723254534107</v>
      </c>
      <c r="K6" s="516">
        <f>AVERAGE('Atliekų ir Biomasės duomenys'!I18:Y18)*4</f>
        <v>205.01519294117651</v>
      </c>
      <c r="L6" s="516"/>
      <c r="M6" s="501" t="s">
        <v>564</v>
      </c>
      <c r="N6" s="580">
        <v>0.87</v>
      </c>
      <c r="O6" s="581">
        <f>AVERAGE('Atliekų ir Biomasės duomenys'!I22:X22)*4</f>
        <v>17.44425</v>
      </c>
      <c r="P6" s="478"/>
      <c r="Q6" s="478"/>
      <c r="R6" s="478"/>
      <c r="S6" s="478"/>
      <c r="T6" s="478"/>
      <c r="U6" s="478"/>
      <c r="V6" s="478"/>
      <c r="W6" s="478"/>
      <c r="X6" s="478"/>
      <c r="Y6" s="478"/>
    </row>
    <row r="7" spans="1:25" s="579" customFormat="1" ht="39.6">
      <c r="A7" s="504" t="s">
        <v>621</v>
      </c>
      <c r="B7" s="505" t="s">
        <v>619</v>
      </c>
      <c r="C7" s="506">
        <v>1</v>
      </c>
      <c r="D7" s="505" t="s">
        <v>562</v>
      </c>
      <c r="E7" s="505" t="s">
        <v>56</v>
      </c>
      <c r="F7" s="509" t="s">
        <v>622</v>
      </c>
      <c r="G7" s="578">
        <v>20</v>
      </c>
      <c r="H7" s="578">
        <v>70</v>
      </c>
      <c r="I7" s="515">
        <f>AVERAGE('Atliekų ir Biomasės duomenys'!I8:U8)*4</f>
        <v>109.88427601230768</v>
      </c>
      <c r="J7" s="517">
        <f>AVERAGE('Atliekų ir Biomasės duomenys'!I14:V14)*4</f>
        <v>450.08724871428575</v>
      </c>
      <c r="K7" s="517">
        <f>AVERAGE('Atliekų ir Biomasės duomenys'!I19:V19)*4</f>
        <v>167.66934571428573</v>
      </c>
      <c r="L7" s="517"/>
      <c r="M7" s="501" t="s">
        <v>564</v>
      </c>
      <c r="N7" s="580">
        <v>0.87</v>
      </c>
      <c r="O7" s="1157">
        <f>AVERAGE('Atliekų ir Biomasės duomenys'!I23:U23)*4</f>
        <v>23.488615384615382</v>
      </c>
      <c r="P7" s="582"/>
      <c r="Q7" s="478"/>
      <c r="R7" s="582"/>
      <c r="S7" s="582"/>
      <c r="T7" s="582"/>
      <c r="U7" s="582"/>
      <c r="V7" s="582"/>
      <c r="W7" s="582"/>
      <c r="X7" s="582"/>
      <c r="Y7" s="582"/>
    </row>
    <row r="8" spans="1:25" s="579" customFormat="1" ht="39.6">
      <c r="A8" s="504" t="s">
        <v>684</v>
      </c>
      <c r="B8" s="682" t="s">
        <v>623</v>
      </c>
      <c r="C8" s="683">
        <v>1</v>
      </c>
      <c r="D8" s="682" t="s">
        <v>562</v>
      </c>
      <c r="E8" s="682" t="s">
        <v>56</v>
      </c>
      <c r="F8" s="697" t="s">
        <v>624</v>
      </c>
      <c r="G8" s="720">
        <v>73</v>
      </c>
      <c r="H8" s="720">
        <v>169</v>
      </c>
      <c r="I8" s="515">
        <f>AVERAGE('Atliekų ir Biomasės duomenys'!I9:U9)*4</f>
        <v>201.83934592</v>
      </c>
      <c r="J8" s="517">
        <f>AVERAGE('Atliekų ir Biomasės duomenys'!I15:V15)*4</f>
        <v>571.15572399999996</v>
      </c>
      <c r="K8" s="1062" t="s">
        <v>112</v>
      </c>
      <c r="L8" s="1001">
        <v>1151.9880000000001</v>
      </c>
      <c r="M8" s="501" t="s">
        <v>564</v>
      </c>
      <c r="N8" s="580">
        <v>0.87</v>
      </c>
      <c r="O8" s="1158"/>
      <c r="P8" s="582"/>
      <c r="Q8" s="478"/>
      <c r="R8" s="582"/>
      <c r="S8" s="582"/>
      <c r="T8" s="582"/>
      <c r="U8" s="582"/>
      <c r="V8" s="582"/>
      <c r="W8" s="582"/>
      <c r="X8" s="582"/>
      <c r="Y8" s="582"/>
    </row>
    <row r="9" spans="1:25" s="579" customFormat="1" ht="13.5" customHeight="1">
      <c r="A9" s="695" t="s">
        <v>625</v>
      </c>
      <c r="B9" s="682" t="s">
        <v>623</v>
      </c>
      <c r="C9" s="683">
        <v>1</v>
      </c>
      <c r="D9" s="682" t="s">
        <v>562</v>
      </c>
      <c r="E9" s="682" t="s">
        <v>56</v>
      </c>
      <c r="F9" s="682" t="s">
        <v>626</v>
      </c>
      <c r="G9" s="720"/>
      <c r="H9" s="720">
        <v>40</v>
      </c>
      <c r="I9" s="721"/>
      <c r="J9" s="721">
        <f>AVERAGE('Atliekų ir Biomasės duomenys'!I12:AD12)*4</f>
        <v>88.599908514966842</v>
      </c>
      <c r="K9" s="1062" t="s">
        <v>112</v>
      </c>
      <c r="L9" s="721"/>
      <c r="M9" s="682" t="s">
        <v>584</v>
      </c>
      <c r="N9" s="722">
        <v>0</v>
      </c>
      <c r="O9" s="723" t="s">
        <v>30</v>
      </c>
      <c r="P9" s="478"/>
      <c r="Q9" s="478"/>
      <c r="R9" s="478"/>
      <c r="S9" s="478"/>
      <c r="T9" s="478"/>
      <c r="U9" s="478"/>
      <c r="V9" s="478"/>
      <c r="W9" s="478"/>
      <c r="X9" s="478"/>
      <c r="Y9" s="478"/>
    </row>
    <row r="10" spans="1:25" s="585" customFormat="1" ht="13.5" customHeight="1">
      <c r="A10" s="717" t="s">
        <v>627</v>
      </c>
      <c r="B10" s="688" t="s">
        <v>628</v>
      </c>
      <c r="C10" s="689"/>
      <c r="D10" s="688"/>
      <c r="E10" s="688"/>
      <c r="F10" s="688"/>
      <c r="G10" s="724">
        <f>SUM(G6:G9)</f>
        <v>117</v>
      </c>
      <c r="H10" s="724">
        <f>SUM(H6:H9)</f>
        <v>349</v>
      </c>
      <c r="I10" s="725">
        <f>SUM(I6:I9)</f>
        <v>472.88911161980775</v>
      </c>
      <c r="J10" s="725">
        <f>SUM(J6:J9)</f>
        <v>1502.3601137745936</v>
      </c>
      <c r="K10" s="725">
        <f>SUM(K6:K9)</f>
        <v>372.68453865546223</v>
      </c>
      <c r="L10" s="725"/>
      <c r="M10" s="725"/>
      <c r="N10" s="714"/>
      <c r="O10" s="726"/>
      <c r="P10" s="583"/>
      <c r="Q10" s="584"/>
      <c r="R10" s="584"/>
      <c r="S10" s="584"/>
      <c r="T10" s="584"/>
      <c r="U10" s="584"/>
      <c r="V10" s="584"/>
      <c r="W10" s="584"/>
      <c r="X10" s="584"/>
    </row>
    <row r="11" spans="1:25" ht="13.5" customHeight="1">
      <c r="A11" s="125" t="s">
        <v>629</v>
      </c>
      <c r="B11" s="481"/>
      <c r="C11" s="481"/>
      <c r="D11" s="481"/>
      <c r="E11" s="481"/>
      <c r="F11" s="481"/>
      <c r="G11" s="481"/>
      <c r="H11" s="481"/>
      <c r="I11" s="481"/>
      <c r="J11" s="481"/>
      <c r="K11" s="481"/>
      <c r="L11" s="481"/>
      <c r="M11" s="481"/>
      <c r="N11" s="481"/>
      <c r="O11" s="481"/>
      <c r="P11" s="481"/>
      <c r="Q11" s="481"/>
      <c r="R11" s="481"/>
      <c r="S11" s="481"/>
      <c r="T11" s="481"/>
      <c r="U11" s="481"/>
      <c r="V11" s="481"/>
      <c r="W11" s="481"/>
      <c r="X11" s="481"/>
      <c r="Y11" s="481"/>
    </row>
    <row r="12" spans="1:25">
      <c r="A12" s="126"/>
      <c r="B12" s="121"/>
      <c r="C12" s="120"/>
      <c r="D12" s="120"/>
      <c r="E12" s="120"/>
      <c r="F12" s="120"/>
      <c r="G12" s="122"/>
      <c r="H12" s="122"/>
      <c r="I12" s="120"/>
      <c r="J12" s="120"/>
      <c r="K12" s="120"/>
      <c r="L12" s="120"/>
      <c r="M12" s="120"/>
      <c r="N12" s="120"/>
      <c r="O12" s="120"/>
      <c r="P12" s="481"/>
      <c r="Q12" s="481"/>
      <c r="R12" s="481"/>
      <c r="S12" s="481"/>
      <c r="T12" s="481"/>
      <c r="U12" s="481"/>
      <c r="V12" s="481"/>
      <c r="W12" s="481"/>
      <c r="X12" s="481"/>
      <c r="Y12" s="481"/>
    </row>
    <row r="13" spans="1:25">
      <c r="A13" s="126"/>
      <c r="B13" s="121"/>
      <c r="C13" s="120"/>
      <c r="D13" s="120"/>
      <c r="E13" s="120"/>
      <c r="F13" s="120"/>
      <c r="G13" s="122"/>
      <c r="H13" s="122"/>
      <c r="I13" s="120"/>
      <c r="J13" s="120"/>
      <c r="K13" s="120"/>
      <c r="L13" s="120"/>
      <c r="M13" s="120"/>
      <c r="N13" s="120"/>
      <c r="O13" s="120"/>
      <c r="P13" s="481"/>
      <c r="Q13" s="481"/>
      <c r="R13" s="481"/>
      <c r="S13" s="481"/>
      <c r="T13" s="481"/>
      <c r="U13" s="481"/>
      <c r="V13" s="481"/>
      <c r="W13" s="481"/>
      <c r="X13" s="481"/>
      <c r="Y13" s="481"/>
    </row>
    <row r="14" spans="1:25">
      <c r="A14" s="126"/>
      <c r="B14" s="121"/>
      <c r="C14" s="120"/>
      <c r="D14" s="120"/>
      <c r="E14" s="120"/>
      <c r="F14" s="120"/>
      <c r="G14" s="122"/>
      <c r="H14" s="122"/>
      <c r="I14" s="120"/>
      <c r="J14" s="120"/>
      <c r="K14" s="120"/>
      <c r="L14" s="120"/>
      <c r="M14" s="120"/>
      <c r="N14" s="120"/>
      <c r="O14" s="120"/>
      <c r="P14" s="481"/>
      <c r="Q14" s="481"/>
      <c r="R14" s="481"/>
      <c r="S14" s="481"/>
      <c r="T14" s="481"/>
      <c r="U14" s="481"/>
      <c r="V14" s="481"/>
      <c r="W14" s="481"/>
      <c r="X14" s="481"/>
      <c r="Y14" s="481"/>
    </row>
    <row r="15" spans="1:25">
      <c r="A15" s="126"/>
      <c r="B15" s="121"/>
      <c r="C15" s="120"/>
      <c r="D15" s="120"/>
      <c r="E15" s="120"/>
      <c r="F15" s="120"/>
      <c r="G15" s="122"/>
      <c r="H15" s="122"/>
      <c r="I15" s="120"/>
      <c r="J15" s="120"/>
      <c r="K15" s="120"/>
      <c r="L15" s="120"/>
      <c r="M15" s="120"/>
      <c r="N15" s="120"/>
      <c r="O15" s="120"/>
      <c r="P15" s="481"/>
      <c r="Q15" s="481"/>
      <c r="R15" s="481"/>
      <c r="S15" s="481"/>
      <c r="T15" s="481"/>
      <c r="U15" s="481"/>
      <c r="V15" s="481"/>
      <c r="W15" s="481"/>
      <c r="X15" s="481"/>
      <c r="Y15" s="481"/>
    </row>
    <row r="16" spans="1:25">
      <c r="A16" s="126"/>
      <c r="B16" s="121"/>
      <c r="C16" s="120"/>
      <c r="D16" s="120"/>
      <c r="E16" s="120"/>
      <c r="F16" s="120"/>
      <c r="G16" s="122"/>
      <c r="H16" s="122"/>
      <c r="I16" s="120"/>
      <c r="J16" s="120"/>
      <c r="K16" s="120"/>
      <c r="L16" s="120"/>
      <c r="M16" s="120"/>
      <c r="N16" s="120"/>
      <c r="O16" s="120"/>
      <c r="P16" s="481"/>
      <c r="Q16" s="481"/>
      <c r="R16" s="481"/>
      <c r="S16" s="481"/>
      <c r="T16" s="481"/>
      <c r="U16" s="481"/>
      <c r="V16" s="481"/>
      <c r="W16" s="481"/>
      <c r="X16" s="481"/>
      <c r="Y16" s="481"/>
    </row>
    <row r="17" spans="1:25">
      <c r="A17" s="126"/>
      <c r="B17" s="121"/>
      <c r="C17" s="120"/>
      <c r="D17" s="120"/>
      <c r="E17" s="120"/>
      <c r="F17" s="120"/>
      <c r="G17" s="122"/>
      <c r="H17" s="122"/>
      <c r="I17" s="120"/>
      <c r="J17" s="120"/>
      <c r="K17" s="120"/>
      <c r="L17" s="120"/>
      <c r="M17" s="120"/>
      <c r="N17" s="120"/>
      <c r="O17" s="120"/>
      <c r="P17" s="481"/>
      <c r="Q17" s="481"/>
      <c r="R17" s="481"/>
      <c r="S17" s="481"/>
      <c r="T17" s="481"/>
      <c r="U17" s="481"/>
      <c r="V17" s="481"/>
      <c r="W17" s="481"/>
      <c r="X17" s="481"/>
      <c r="Y17" s="481"/>
    </row>
    <row r="18" spans="1:25">
      <c r="A18" s="126"/>
      <c r="B18" s="121"/>
      <c r="C18" s="120"/>
      <c r="D18" s="120"/>
      <c r="E18" s="120"/>
      <c r="F18" s="120"/>
      <c r="G18" s="122"/>
      <c r="H18" s="122"/>
      <c r="I18" s="120"/>
      <c r="J18" s="120"/>
      <c r="K18" s="120"/>
      <c r="L18" s="120"/>
      <c r="M18" s="120"/>
      <c r="N18" s="120"/>
      <c r="O18" s="120"/>
      <c r="P18" s="481"/>
      <c r="Q18" s="481"/>
      <c r="R18" s="481"/>
      <c r="S18" s="481"/>
      <c r="T18" s="481"/>
      <c r="U18" s="481"/>
      <c r="V18" s="481"/>
      <c r="W18" s="481"/>
      <c r="X18" s="481"/>
      <c r="Y18" s="481"/>
    </row>
    <row r="19" spans="1:25">
      <c r="A19" s="126"/>
      <c r="B19" s="121"/>
      <c r="C19" s="120"/>
      <c r="D19" s="120"/>
      <c r="E19" s="120"/>
      <c r="F19" s="120"/>
      <c r="G19" s="122"/>
      <c r="H19" s="122"/>
      <c r="I19" s="120"/>
      <c r="J19" s="120"/>
      <c r="K19" s="120"/>
      <c r="L19" s="120"/>
      <c r="M19" s="120"/>
      <c r="N19" s="120"/>
      <c r="O19" s="120"/>
      <c r="P19" s="481"/>
      <c r="Q19" s="481"/>
      <c r="R19" s="481"/>
      <c r="S19" s="481"/>
      <c r="T19" s="481"/>
      <c r="U19" s="481"/>
      <c r="V19" s="481"/>
      <c r="W19" s="481"/>
      <c r="X19" s="481"/>
      <c r="Y19" s="481"/>
    </row>
    <row r="20" spans="1:25">
      <c r="A20" s="126"/>
      <c r="B20" s="121"/>
      <c r="C20" s="120"/>
      <c r="D20" s="120"/>
      <c r="E20" s="120"/>
      <c r="F20" s="120"/>
      <c r="G20" s="122"/>
      <c r="H20" s="122"/>
      <c r="I20" s="120"/>
      <c r="J20" s="120"/>
      <c r="K20" s="120"/>
      <c r="L20" s="120"/>
      <c r="M20" s="120"/>
      <c r="N20" s="120"/>
      <c r="O20" s="120"/>
      <c r="P20" s="481"/>
      <c r="Q20" s="481"/>
      <c r="R20" s="481"/>
      <c r="S20" s="481"/>
      <c r="T20" s="481"/>
      <c r="U20" s="481"/>
      <c r="V20" s="481"/>
      <c r="W20" s="481"/>
      <c r="X20" s="481"/>
      <c r="Y20" s="481"/>
    </row>
    <row r="21" spans="1:25">
      <c r="A21" s="126"/>
      <c r="B21" s="121"/>
      <c r="C21" s="120"/>
      <c r="D21" s="120"/>
      <c r="E21" s="120"/>
      <c r="F21" s="120"/>
      <c r="G21" s="122"/>
      <c r="H21" s="122"/>
      <c r="I21" s="120"/>
      <c r="J21" s="120"/>
      <c r="K21" s="120"/>
      <c r="L21" s="120"/>
      <c r="M21" s="120"/>
      <c r="N21" s="120"/>
      <c r="O21" s="120"/>
      <c r="P21" s="481"/>
      <c r="Q21" s="481"/>
      <c r="R21" s="481"/>
      <c r="S21" s="481"/>
      <c r="T21" s="481"/>
      <c r="U21" s="481"/>
      <c r="V21" s="481"/>
      <c r="W21" s="481"/>
      <c r="X21" s="481"/>
      <c r="Y21" s="481"/>
    </row>
    <row r="22" spans="1:25">
      <c r="A22" s="126"/>
      <c r="B22" s="121"/>
      <c r="C22" s="120"/>
      <c r="D22" s="120"/>
      <c r="E22" s="120"/>
      <c r="F22" s="120"/>
      <c r="G22" s="122"/>
      <c r="H22" s="122"/>
      <c r="I22" s="120"/>
      <c r="J22" s="120"/>
      <c r="K22" s="120"/>
      <c r="L22" s="120"/>
      <c r="M22" s="120"/>
      <c r="N22" s="120"/>
      <c r="O22" s="120"/>
      <c r="P22" s="481"/>
      <c r="Q22" s="481"/>
      <c r="R22" s="481"/>
      <c r="S22" s="481"/>
      <c r="T22" s="481"/>
      <c r="U22" s="481"/>
      <c r="V22" s="481"/>
      <c r="W22" s="481"/>
      <c r="X22" s="481"/>
      <c r="Y22" s="481"/>
    </row>
    <row r="23" spans="1:25">
      <c r="A23" s="126"/>
      <c r="B23" s="121"/>
      <c r="C23" s="120"/>
      <c r="D23" s="120"/>
      <c r="E23" s="120"/>
      <c r="F23" s="120"/>
      <c r="G23" s="122"/>
      <c r="H23" s="122"/>
      <c r="I23" s="120"/>
      <c r="J23" s="120"/>
      <c r="K23" s="120"/>
      <c r="L23" s="120"/>
      <c r="M23" s="120"/>
      <c r="N23" s="120"/>
      <c r="O23" s="120"/>
      <c r="P23" s="481"/>
      <c r="Q23" s="481"/>
      <c r="R23" s="481"/>
      <c r="S23" s="481"/>
      <c r="T23" s="481"/>
      <c r="U23" s="481"/>
      <c r="V23" s="481"/>
      <c r="W23" s="481"/>
      <c r="X23" s="481"/>
      <c r="Y23" s="481"/>
    </row>
    <row r="24" spans="1:25">
      <c r="A24" s="126"/>
      <c r="B24" s="121"/>
      <c r="C24" s="120"/>
      <c r="D24" s="120"/>
      <c r="E24" s="120"/>
      <c r="F24" s="120"/>
      <c r="G24" s="122"/>
      <c r="H24" s="122"/>
      <c r="I24" s="120"/>
      <c r="J24" s="120"/>
      <c r="K24" s="120"/>
      <c r="L24" s="120"/>
      <c r="M24" s="120"/>
      <c r="N24" s="120"/>
      <c r="O24" s="120"/>
      <c r="P24" s="481"/>
      <c r="Q24" s="481"/>
      <c r="R24" s="481"/>
      <c r="S24" s="481"/>
      <c r="T24" s="481"/>
      <c r="U24" s="481"/>
      <c r="V24" s="481"/>
      <c r="W24" s="481"/>
      <c r="X24" s="481"/>
      <c r="Y24" s="481"/>
    </row>
    <row r="25" spans="1:25">
      <c r="A25" s="126"/>
      <c r="B25" s="121"/>
      <c r="C25" s="120"/>
      <c r="D25" s="120"/>
      <c r="E25" s="120"/>
      <c r="F25" s="120"/>
      <c r="G25" s="122"/>
      <c r="H25" s="122"/>
      <c r="I25" s="120"/>
      <c r="J25" s="120"/>
      <c r="K25" s="120"/>
      <c r="L25" s="120"/>
      <c r="M25" s="120"/>
      <c r="N25" s="120"/>
      <c r="O25" s="120"/>
      <c r="P25" s="481"/>
      <c r="Q25" s="481"/>
      <c r="R25" s="481"/>
      <c r="S25" s="481"/>
      <c r="T25" s="481"/>
      <c r="U25" s="481"/>
      <c r="V25" s="481"/>
      <c r="W25" s="481"/>
      <c r="X25" s="481"/>
      <c r="Y25" s="481"/>
    </row>
    <row r="26" spans="1:25">
      <c r="A26" s="126"/>
      <c r="B26" s="121"/>
      <c r="C26" s="120"/>
      <c r="D26" s="120"/>
      <c r="E26" s="120"/>
      <c r="F26" s="120"/>
      <c r="G26" s="122"/>
      <c r="H26" s="122"/>
      <c r="I26" s="120"/>
      <c r="J26" s="120"/>
      <c r="K26" s="120"/>
      <c r="L26" s="120"/>
      <c r="M26" s="120"/>
      <c r="N26" s="120"/>
      <c r="O26" s="120"/>
      <c r="P26" s="481"/>
      <c r="Q26" s="481"/>
      <c r="R26" s="481"/>
      <c r="S26" s="481"/>
      <c r="T26" s="481"/>
      <c r="U26" s="481"/>
      <c r="V26" s="481"/>
      <c r="W26" s="481"/>
      <c r="X26" s="481"/>
      <c r="Y26" s="481"/>
    </row>
  </sheetData>
  <mergeCells count="6">
    <mergeCell ref="O7:O8"/>
    <mergeCell ref="A2:C2"/>
    <mergeCell ref="D2:F2"/>
    <mergeCell ref="G2:I2"/>
    <mergeCell ref="J2:L2"/>
    <mergeCell ref="M2:O2"/>
  </mergeCells>
  <conditionalFormatting sqref="C10:D10">
    <cfRule type="expression" dxfId="246" priority="51">
      <formula>R10=0</formula>
    </cfRule>
  </conditionalFormatting>
  <conditionalFormatting sqref="D6:D9 P4">
    <cfRule type="expression" dxfId="245" priority="34">
      <formula>#REF!=0</formula>
    </cfRule>
  </conditionalFormatting>
  <conditionalFormatting sqref="D4:F4">
    <cfRule type="expression" dxfId="244" priority="55">
      <formula>#REF!=0</formula>
    </cfRule>
  </conditionalFormatting>
  <conditionalFormatting sqref="F6:F10">
    <cfRule type="expression" dxfId="243" priority="36">
      <formula>#REF!=0</formula>
    </cfRule>
  </conditionalFormatting>
  <conditionalFormatting sqref="I9">
    <cfRule type="expression" dxfId="242" priority="15">
      <formula>T9=0</formula>
    </cfRule>
  </conditionalFormatting>
  <conditionalFormatting sqref="L10:N10">
    <cfRule type="expression" dxfId="241" priority="45">
      <formula>AA10=0</formula>
    </cfRule>
  </conditionalFormatting>
  <conditionalFormatting sqref="M6:M9">
    <cfRule type="expression" dxfId="240" priority="4">
      <formula>#REF!=0</formula>
    </cfRule>
  </conditionalFormatting>
  <conditionalFormatting sqref="P5">
    <cfRule type="expression" dxfId="239" priority="52">
      <formula>#REF!=0</formula>
    </cfRule>
  </conditionalFormatting>
  <conditionalFormatting sqref="P7:P8 R7:Y8">
    <cfRule type="expression" dxfId="238" priority="38">
      <formula>#REF!=0</formula>
    </cfRule>
  </conditionalFormatting>
  <conditionalFormatting sqref="P10">
    <cfRule type="expression" dxfId="237" priority="49">
      <formula>#REF!=0</formula>
    </cfRule>
  </conditionalFormatting>
  <pageMargins left="0.7" right="0.7" top="0.75" bottom="0.75" header="0.3" footer="0.3"/>
  <pageSetup paperSize="9" orientation="portrait" r:id="rId1"/>
  <ignoredErrors>
    <ignoredError sqref="I10"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A9401-ADDA-46C2-93F8-732FB0CD39E7}">
  <sheetPr>
    <tabColor rgb="FF00D3B7"/>
  </sheetPr>
  <dimension ref="A1:P22"/>
  <sheetViews>
    <sheetView zoomScaleNormal="100" workbookViewId="0">
      <selection activeCell="A3" sqref="A3"/>
    </sheetView>
  </sheetViews>
  <sheetFormatPr defaultColWidth="9.44140625" defaultRowHeight="13.2"/>
  <cols>
    <col min="1" max="1" width="35.5546875" style="10" customWidth="1"/>
    <col min="2" max="7" width="13.33203125" style="10" customWidth="1"/>
    <col min="8" max="35" width="13.44140625" style="10" customWidth="1"/>
    <col min="36" max="16384" width="9.44140625" style="10"/>
  </cols>
  <sheetData>
    <row r="1" spans="1:16" ht="39.75" customHeight="1">
      <c r="A1" s="67" t="s">
        <v>11</v>
      </c>
      <c r="B1" s="392"/>
      <c r="C1" s="392"/>
      <c r="D1" s="392"/>
      <c r="E1" s="392"/>
      <c r="F1" s="392"/>
      <c r="G1" s="392"/>
      <c r="H1" s="392"/>
      <c r="I1" s="392"/>
      <c r="J1" s="392"/>
      <c r="K1" s="392"/>
      <c r="L1" s="392"/>
      <c r="M1" s="392"/>
      <c r="N1" s="392"/>
      <c r="O1" s="392"/>
      <c r="P1" s="392"/>
    </row>
    <row r="2" spans="1:16" ht="39.75" customHeight="1" thickBot="1">
      <c r="A2" s="1143" t="s">
        <v>1150</v>
      </c>
      <c r="B2" s="1143"/>
      <c r="C2" s="1159"/>
      <c r="D2" s="1143"/>
      <c r="E2" s="1143"/>
      <c r="F2" s="1143"/>
      <c r="G2" s="727"/>
      <c r="H2" s="123"/>
      <c r="I2" s="123"/>
      <c r="J2" s="123"/>
      <c r="K2" s="392"/>
      <c r="L2" s="392"/>
      <c r="M2" s="392"/>
      <c r="N2" s="392"/>
      <c r="O2" s="392"/>
      <c r="P2" s="392"/>
    </row>
    <row r="3" spans="1:16" ht="13.5" customHeight="1">
      <c r="A3" s="15"/>
      <c r="B3" s="15"/>
      <c r="C3" s="15"/>
      <c r="D3" s="15"/>
      <c r="E3" s="15"/>
      <c r="F3" s="15"/>
      <c r="G3" s="123"/>
      <c r="H3" s="123"/>
      <c r="I3" s="123"/>
      <c r="J3" s="123"/>
      <c r="K3" s="392"/>
      <c r="L3" s="392"/>
      <c r="M3" s="392"/>
      <c r="N3" s="392"/>
      <c r="O3" s="392"/>
      <c r="P3" s="392"/>
    </row>
    <row r="4" spans="1:16" s="112" customFormat="1">
      <c r="A4" s="358"/>
      <c r="B4" s="111"/>
      <c r="E4" s="113"/>
      <c r="F4" s="361"/>
      <c r="G4" s="124"/>
      <c r="H4" s="120"/>
      <c r="I4" s="120"/>
      <c r="J4" s="120"/>
      <c r="K4" s="120"/>
      <c r="L4" s="120"/>
      <c r="M4" s="120"/>
      <c r="N4" s="120"/>
      <c r="O4" s="120"/>
    </row>
    <row r="5" spans="1:16" s="115" customFormat="1">
      <c r="A5" s="288"/>
      <c r="B5" s="288" t="s">
        <v>630</v>
      </c>
      <c r="C5" s="288" t="s">
        <v>436</v>
      </c>
      <c r="D5" s="288" t="s">
        <v>577</v>
      </c>
      <c r="E5" s="288" t="s">
        <v>585</v>
      </c>
      <c r="F5" s="288" t="s">
        <v>608</v>
      </c>
      <c r="G5" s="288" t="s">
        <v>631</v>
      </c>
      <c r="H5" s="120"/>
      <c r="I5" s="119"/>
      <c r="J5" s="119"/>
      <c r="K5" s="119"/>
      <c r="L5" s="119"/>
      <c r="M5" s="119"/>
      <c r="N5" s="119"/>
      <c r="O5" s="119"/>
    </row>
    <row r="6" spans="1:16" ht="15.6">
      <c r="A6" s="496" t="s">
        <v>632</v>
      </c>
      <c r="B6" s="535">
        <v>0.54</v>
      </c>
      <c r="C6" s="535">
        <v>0.81</v>
      </c>
      <c r="D6" s="535">
        <v>0.75</v>
      </c>
      <c r="E6" s="535">
        <v>0.56000000000000005</v>
      </c>
      <c r="F6" s="535">
        <v>0.48</v>
      </c>
      <c r="G6" s="535">
        <v>0.48</v>
      </c>
      <c r="H6" s="392"/>
      <c r="I6" s="392"/>
      <c r="J6" s="392"/>
      <c r="K6" s="392"/>
      <c r="L6" s="392"/>
      <c r="M6" s="392"/>
      <c r="N6" s="392"/>
      <c r="O6" s="392"/>
      <c r="P6" s="392"/>
    </row>
    <row r="7" spans="1:16" ht="15.6">
      <c r="A7" s="504" t="s">
        <v>633</v>
      </c>
      <c r="B7" s="536">
        <v>105</v>
      </c>
      <c r="C7" s="536">
        <v>143</v>
      </c>
      <c r="D7" s="536">
        <v>133</v>
      </c>
      <c r="E7" s="536">
        <v>122</v>
      </c>
      <c r="F7" s="536">
        <v>82</v>
      </c>
      <c r="G7" s="536">
        <v>82</v>
      </c>
      <c r="H7" s="392"/>
      <c r="I7" s="119"/>
      <c r="J7" s="119"/>
      <c r="K7" s="119"/>
      <c r="L7" s="119"/>
      <c r="M7" s="119"/>
      <c r="N7" s="119"/>
      <c r="O7" s="119"/>
      <c r="P7" s="119"/>
    </row>
    <row r="8" spans="1:16">
      <c r="A8" s="247" t="s">
        <v>634</v>
      </c>
      <c r="B8" s="537"/>
      <c r="C8" s="537"/>
      <c r="D8" s="537"/>
      <c r="E8" s="537"/>
      <c r="F8" s="537"/>
      <c r="G8" s="119"/>
      <c r="H8" s="392"/>
      <c r="I8" s="119"/>
      <c r="J8" s="119"/>
      <c r="K8" s="119"/>
      <c r="L8" s="119"/>
      <c r="M8" s="119"/>
      <c r="N8" s="119"/>
      <c r="O8" s="119"/>
      <c r="P8" s="119"/>
    </row>
    <row r="9" spans="1:16" s="112" customFormat="1" ht="13.5" customHeight="1">
      <c r="A9" s="247" t="s">
        <v>635</v>
      </c>
      <c r="B9" s="248"/>
      <c r="C9" s="120"/>
      <c r="D9" s="120"/>
      <c r="E9" s="120"/>
      <c r="F9" s="120"/>
      <c r="G9" s="120"/>
      <c r="H9" s="120"/>
      <c r="I9" s="120"/>
      <c r="J9" s="120"/>
      <c r="K9" s="120"/>
      <c r="L9" s="120"/>
      <c r="M9" s="120"/>
      <c r="N9" s="120"/>
      <c r="O9" s="120"/>
    </row>
    <row r="10" spans="1:16" s="112" customFormat="1" ht="13.5" customHeight="1">
      <c r="A10" s="247" t="s">
        <v>636</v>
      </c>
      <c r="B10" s="248"/>
      <c r="C10" s="120"/>
      <c r="D10" s="120"/>
      <c r="E10" s="120"/>
      <c r="F10" s="120"/>
      <c r="G10" s="120"/>
      <c r="H10" s="120"/>
      <c r="I10" s="120"/>
      <c r="J10" s="120"/>
      <c r="K10" s="120"/>
      <c r="L10" s="120"/>
      <c r="M10" s="120"/>
      <c r="N10" s="120"/>
      <c r="O10" s="120"/>
    </row>
    <row r="11" spans="1:16" s="112" customFormat="1" ht="13.5" customHeight="1">
      <c r="A11" s="247" t="s">
        <v>637</v>
      </c>
      <c r="B11" s="249"/>
      <c r="C11" s="120"/>
      <c r="D11" s="120"/>
      <c r="E11" s="120"/>
      <c r="F11" s="120"/>
      <c r="G11" s="120"/>
      <c r="H11" s="120"/>
      <c r="I11" s="120"/>
      <c r="J11" s="120"/>
      <c r="K11" s="120"/>
      <c r="L11" s="120"/>
      <c r="M11" s="120"/>
      <c r="N11" s="120"/>
      <c r="O11" s="120"/>
    </row>
    <row r="12" spans="1:16">
      <c r="A12" s="247"/>
      <c r="B12" s="392"/>
      <c r="C12" s="392"/>
      <c r="D12" s="392"/>
      <c r="E12" s="392"/>
      <c r="F12" s="392"/>
      <c r="G12" s="392"/>
      <c r="H12" s="392"/>
      <c r="I12" s="392"/>
      <c r="J12" s="392"/>
      <c r="K12" s="392"/>
      <c r="L12" s="392"/>
      <c r="M12" s="392"/>
      <c r="N12" s="392"/>
      <c r="O12" s="392"/>
      <c r="P12" s="392"/>
    </row>
    <row r="13" spans="1:16">
      <c r="A13" s="247"/>
      <c r="B13" s="392"/>
      <c r="C13" s="392"/>
      <c r="D13" s="392"/>
      <c r="E13" s="392"/>
      <c r="F13" s="392"/>
      <c r="G13" s="392"/>
      <c r="H13" s="392"/>
      <c r="I13" s="392"/>
      <c r="J13" s="392"/>
      <c r="K13" s="392"/>
      <c r="L13" s="392"/>
      <c r="M13" s="392"/>
      <c r="N13" s="392"/>
      <c r="O13" s="392"/>
      <c r="P13" s="392"/>
    </row>
    <row r="14" spans="1:16">
      <c r="A14" s="247"/>
      <c r="B14" s="392"/>
      <c r="C14" s="392"/>
      <c r="D14" s="392"/>
      <c r="E14" s="392"/>
      <c r="F14" s="392"/>
      <c r="G14" s="392"/>
      <c r="H14" s="392"/>
      <c r="I14" s="392"/>
      <c r="J14" s="392"/>
      <c r="K14" s="392"/>
      <c r="L14" s="392"/>
      <c r="M14" s="392"/>
      <c r="N14" s="392"/>
      <c r="O14" s="392"/>
      <c r="P14" s="392"/>
    </row>
    <row r="15" spans="1:16">
      <c r="A15" s="247"/>
      <c r="B15" s="392"/>
      <c r="C15" s="392"/>
      <c r="D15" s="392"/>
      <c r="E15" s="392"/>
      <c r="F15" s="392"/>
      <c r="G15" s="392"/>
      <c r="H15" s="392"/>
      <c r="I15" s="392"/>
      <c r="J15" s="392"/>
      <c r="K15" s="392"/>
      <c r="L15" s="392"/>
      <c r="M15" s="392"/>
      <c r="N15" s="392"/>
      <c r="O15" s="392"/>
      <c r="P15" s="392"/>
    </row>
    <row r="16" spans="1:16">
      <c r="A16" s="247"/>
      <c r="B16" s="392"/>
      <c r="C16" s="392"/>
      <c r="D16" s="392"/>
      <c r="E16" s="392"/>
      <c r="F16" s="392"/>
      <c r="G16" s="392"/>
      <c r="H16" s="392"/>
      <c r="I16" s="392"/>
      <c r="J16" s="392"/>
      <c r="K16" s="392"/>
      <c r="L16" s="392"/>
      <c r="M16" s="392"/>
      <c r="N16" s="392"/>
      <c r="O16" s="392"/>
      <c r="P16" s="392"/>
    </row>
    <row r="17" spans="1:1">
      <c r="A17" s="247"/>
    </row>
    <row r="18" spans="1:1">
      <c r="A18" s="247"/>
    </row>
    <row r="19" spans="1:1">
      <c r="A19" s="247"/>
    </row>
    <row r="20" spans="1:1">
      <c r="A20" s="247"/>
    </row>
    <row r="21" spans="1:1">
      <c r="A21" s="247"/>
    </row>
    <row r="22" spans="1:1">
      <c r="A22" s="247"/>
    </row>
  </sheetData>
  <mergeCells count="2">
    <mergeCell ref="A2:C2"/>
    <mergeCell ref="D2:F2"/>
  </mergeCells>
  <phoneticPr fontId="72" type="noConversion"/>
  <conditionalFormatting sqref="D4:F4">
    <cfRule type="expression" dxfId="236" priority="6">
      <formula>#REF!=0</formula>
    </cfRule>
  </conditionalFormatting>
  <conditionalFormatting sqref="G4">
    <cfRule type="expression" dxfId="235" priority="4">
      <formula>#REF!=0</formula>
    </cfRule>
  </conditionalFormatting>
  <conditionalFormatting sqref="G8 I7:P8">
    <cfRule type="expression" dxfId="234" priority="2">
      <formula>#REF!=0</formula>
    </cfRule>
  </conditionalFormatting>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819F9-3B30-4344-928F-FEB6BC730202}">
  <sheetPr>
    <tabColor theme="6"/>
    <outlinePr summaryBelow="0"/>
  </sheetPr>
  <dimension ref="A1:Q18"/>
  <sheetViews>
    <sheetView showGridLines="0" zoomScaleNormal="100" workbookViewId="0">
      <selection activeCell="A3" sqref="A3:XFD3"/>
    </sheetView>
  </sheetViews>
  <sheetFormatPr defaultColWidth="9.44140625" defaultRowHeight="13.2"/>
  <cols>
    <col min="1" max="1" width="35.5546875" style="109" customWidth="1"/>
    <col min="2" max="15" width="14.6640625" style="109" customWidth="1"/>
    <col min="16" max="23" width="13.44140625" style="109" customWidth="1"/>
    <col min="24" max="16384" width="9.44140625" style="109"/>
  </cols>
  <sheetData>
    <row r="1" spans="1:17" ht="39.75" customHeight="1">
      <c r="A1" s="67" t="s">
        <v>11</v>
      </c>
      <c r="B1" s="481"/>
      <c r="C1" s="481"/>
      <c r="D1" s="481"/>
      <c r="E1" s="481"/>
      <c r="F1" s="481"/>
      <c r="G1" s="481"/>
      <c r="H1" s="481"/>
      <c r="I1" s="481"/>
      <c r="J1" s="481"/>
      <c r="K1" s="481"/>
      <c r="L1" s="481"/>
      <c r="M1" s="481"/>
      <c r="N1" s="481"/>
      <c r="O1" s="481"/>
      <c r="P1" s="481"/>
      <c r="Q1" s="481"/>
    </row>
    <row r="2" spans="1:17" ht="39.75" customHeight="1" thickBot="1">
      <c r="A2" s="1143" t="s">
        <v>1131</v>
      </c>
      <c r="B2" s="1143"/>
      <c r="C2" s="1143"/>
      <c r="D2" s="1143"/>
      <c r="E2" s="1143"/>
      <c r="F2" s="1143"/>
      <c r="G2" s="1143"/>
      <c r="H2" s="1143"/>
      <c r="I2" s="1143"/>
      <c r="J2" s="1143"/>
      <c r="K2" s="1143"/>
      <c r="L2" s="1143"/>
      <c r="M2" s="1143"/>
      <c r="N2" s="1143"/>
      <c r="O2" s="1143"/>
      <c r="P2" s="123"/>
      <c r="Q2" s="481"/>
    </row>
    <row r="3" spans="1:17" s="127" customFormat="1" ht="13.5" customHeight="1"/>
    <row r="4" spans="1:17" s="128" customFormat="1" ht="16.5" customHeight="1">
      <c r="A4" s="741" t="s">
        <v>1058</v>
      </c>
      <c r="H4" s="1160" t="s">
        <v>638</v>
      </c>
      <c r="I4" s="1160"/>
      <c r="J4" s="1160"/>
      <c r="K4" s="1160"/>
      <c r="L4" s="1160"/>
      <c r="M4" s="362" t="s">
        <v>592</v>
      </c>
      <c r="N4" s="357"/>
      <c r="O4" s="357"/>
    </row>
    <row r="5" spans="1:17" s="129" customFormat="1" ht="51.6" customHeight="1">
      <c r="A5" s="288"/>
      <c r="B5" s="288" t="s">
        <v>550</v>
      </c>
      <c r="C5" s="288" t="s">
        <v>551</v>
      </c>
      <c r="D5" s="288" t="s">
        <v>552</v>
      </c>
      <c r="E5" s="288" t="s">
        <v>553</v>
      </c>
      <c r="F5" s="288" t="s">
        <v>593</v>
      </c>
      <c r="G5" s="288" t="s">
        <v>555</v>
      </c>
      <c r="H5" s="1063" t="s">
        <v>596</v>
      </c>
      <c r="I5" s="363" t="s">
        <v>597</v>
      </c>
      <c r="J5" s="363" t="s">
        <v>639</v>
      </c>
      <c r="K5" s="363" t="s">
        <v>640</v>
      </c>
      <c r="L5" s="363" t="s">
        <v>641</v>
      </c>
      <c r="M5" s="356" t="s">
        <v>598</v>
      </c>
      <c r="N5" s="363" t="s">
        <v>599</v>
      </c>
      <c r="O5" s="288" t="s">
        <v>600</v>
      </c>
    </row>
    <row r="6" spans="1:17" s="112" customFormat="1" ht="13.5" customHeight="1">
      <c r="A6" s="496" t="s">
        <v>437</v>
      </c>
      <c r="B6" s="497" t="s">
        <v>191</v>
      </c>
      <c r="C6" s="518">
        <v>1</v>
      </c>
      <c r="D6" s="497" t="s">
        <v>562</v>
      </c>
      <c r="E6" s="497" t="s">
        <v>56</v>
      </c>
      <c r="F6" s="497" t="s">
        <v>642</v>
      </c>
      <c r="G6" s="519">
        <v>455</v>
      </c>
      <c r="H6" s="519">
        <f>AVERAGE('Gamtinių dujų duomenys'!I8:R8)*4</f>
        <v>294.39520959999999</v>
      </c>
      <c r="I6" s="520">
        <f>H6/(G6*8760)*1000</f>
        <v>7.386100898188569E-2</v>
      </c>
      <c r="J6" s="519">
        <f>+SUMPRODUCT('Gamtinių dujų duomenys'!I14:R14,'Gamtinių dujų duomenys'!I8:R8)/SUM('Gamtinių dujų duomenys'!I8:R8)</f>
        <v>64.330033025333591</v>
      </c>
      <c r="K6" s="519">
        <f>+AVERAGE('Gamtinių dujų duomenys'!I12:R12)*4</f>
        <v>19.859343599999999</v>
      </c>
      <c r="L6" s="521">
        <f>AVERAGE('Gamtinių dujų duomenys'!I16:R16)*4</f>
        <v>0.9847999999999999</v>
      </c>
      <c r="M6" s="522"/>
      <c r="N6" s="497"/>
      <c r="O6" s="779">
        <v>7.2</v>
      </c>
      <c r="Q6" s="129"/>
    </row>
    <row r="7" spans="1:17" s="112" customFormat="1" ht="13.5" customHeight="1">
      <c r="A7" s="695" t="s">
        <v>643</v>
      </c>
      <c r="B7" s="682" t="s">
        <v>191</v>
      </c>
      <c r="C7" s="686">
        <v>1</v>
      </c>
      <c r="D7" s="682" t="s">
        <v>562</v>
      </c>
      <c r="E7" s="682" t="s">
        <v>56</v>
      </c>
      <c r="F7" s="728" t="s">
        <v>644</v>
      </c>
      <c r="G7" s="729">
        <v>600</v>
      </c>
      <c r="H7" s="729"/>
      <c r="I7" s="730"/>
      <c r="J7" s="730"/>
      <c r="K7" s="730"/>
      <c r="L7" s="682"/>
      <c r="M7" s="684"/>
      <c r="N7" s="731"/>
      <c r="O7" s="780">
        <v>4</v>
      </c>
      <c r="Q7" s="129"/>
    </row>
    <row r="8" spans="1:17" s="117" customFormat="1" ht="13.5" customHeight="1">
      <c r="A8" s="717" t="s">
        <v>109</v>
      </c>
      <c r="B8" s="688" t="s">
        <v>191</v>
      </c>
      <c r="C8" s="732"/>
      <c r="D8" s="688"/>
      <c r="E8" s="688"/>
      <c r="F8" s="688"/>
      <c r="G8" s="733">
        <f>SUM(G6:G7)</f>
        <v>1055</v>
      </c>
      <c r="H8" s="733">
        <f>SUM(H6:H7)</f>
        <v>294.39520959999999</v>
      </c>
      <c r="I8" s="734">
        <f>AVERAGE(I6:I7)</f>
        <v>7.386100898188569E-2</v>
      </c>
      <c r="J8" s="734"/>
      <c r="K8" s="734"/>
      <c r="L8" s="690">
        <f>SUM(L6:L7)</f>
        <v>0.9847999999999999</v>
      </c>
      <c r="M8" s="690"/>
      <c r="N8" s="735"/>
      <c r="O8" s="690">
        <f>SUM(O6:O7)</f>
        <v>11.2</v>
      </c>
      <c r="Q8" s="129"/>
    </row>
    <row r="9" spans="1:17" s="133" customFormat="1" ht="13.5" customHeight="1">
      <c r="A9" s="118" t="s">
        <v>645</v>
      </c>
      <c r="B9" s="130"/>
      <c r="C9" s="131"/>
      <c r="D9" s="131"/>
      <c r="E9" s="131"/>
      <c r="F9" s="131"/>
      <c r="G9" s="132"/>
      <c r="H9" s="131"/>
      <c r="I9" s="131"/>
      <c r="J9" s="131"/>
      <c r="K9" s="131"/>
      <c r="L9" s="131"/>
    </row>
    <row r="10" spans="1:17" s="133" customFormat="1" ht="13.5" customHeight="1">
      <c r="A10" s="118"/>
      <c r="B10" s="130"/>
      <c r="C10" s="131"/>
      <c r="D10" s="131"/>
      <c r="E10" s="131"/>
      <c r="F10" s="131"/>
      <c r="G10" s="132"/>
      <c r="H10" s="131"/>
      <c r="I10" s="131"/>
      <c r="J10" s="131"/>
      <c r="K10" s="131"/>
      <c r="L10" s="131"/>
    </row>
    <row r="18" ht="9" customHeight="1"/>
  </sheetData>
  <mergeCells count="6">
    <mergeCell ref="M2:O2"/>
    <mergeCell ref="H4:L4"/>
    <mergeCell ref="A2:C2"/>
    <mergeCell ref="D2:F2"/>
    <mergeCell ref="G2:I2"/>
    <mergeCell ref="J2:L2"/>
  </mergeCells>
  <conditionalFormatting sqref="C8">
    <cfRule type="expression" dxfId="233" priority="34">
      <formula>I8=0</formula>
    </cfRule>
  </conditionalFormatting>
  <conditionalFormatting sqref="D6:D8">
    <cfRule type="expression" dxfId="232" priority="27">
      <formula>#REF!=0</formula>
    </cfRule>
  </conditionalFormatting>
  <conditionalFormatting sqref="F6:F8">
    <cfRule type="expression" dxfId="231" priority="32">
      <formula>#REF!=0</formula>
    </cfRule>
  </conditionalFormatting>
  <conditionalFormatting sqref="I6:I8">
    <cfRule type="expression" dxfId="230" priority="8">
      <formula>#REF!=0</formula>
    </cfRule>
  </conditionalFormatting>
  <conditionalFormatting sqref="J7:K8">
    <cfRule type="expression" dxfId="229" priority="3">
      <formula>#REF!=0</formula>
    </cfRule>
  </conditionalFormatting>
  <conditionalFormatting sqref="M6">
    <cfRule type="expression" dxfId="228" priority="24">
      <formula>#REF!=0</formula>
    </cfRule>
    <cfRule type="expression" dxfId="227" priority="26">
      <formula>O8=0</formula>
    </cfRule>
  </conditionalFormatting>
  <conditionalFormatting sqref="O6">
    <cfRule type="expression" dxfId="226" priority="1">
      <formula>#REF!=0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18C1A-1332-4B0B-BF00-872855B62EF9}">
  <sheetPr>
    <tabColor theme="3"/>
  </sheetPr>
  <dimension ref="A1"/>
  <sheetViews>
    <sheetView showGridLines="0" zoomScaleNormal="100" workbookViewId="0"/>
  </sheetViews>
  <sheetFormatPr defaultRowHeight="14.4"/>
  <sheetData>
    <row r="1" spans="1:1">
      <c r="A1" s="67"/>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A0F8-71D9-422B-8D81-446C53DFA23F}">
  <sheetPr>
    <tabColor theme="5"/>
    <outlinePr summaryRight="0"/>
  </sheetPr>
  <dimension ref="A1:AD80"/>
  <sheetViews>
    <sheetView showGridLines="0" topLeftCell="M1" zoomScaleNormal="100" workbookViewId="0">
      <selection activeCell="AC15" sqref="AC15"/>
    </sheetView>
  </sheetViews>
  <sheetFormatPr defaultColWidth="9.44140625" defaultRowHeight="13.2"/>
  <cols>
    <col min="1" max="1" width="45.5546875" style="109" customWidth="1"/>
    <col min="2" max="4" width="13.33203125" style="168" customWidth="1"/>
    <col min="5" max="7" width="13.33203125" style="109" customWidth="1"/>
    <col min="8" max="21" width="13.33203125" style="10" customWidth="1"/>
    <col min="22" max="30" width="13.33203125" style="109" customWidth="1"/>
    <col min="31" max="50" width="9.5546875" style="109" customWidth="1"/>
    <col min="51" max="16384" width="9.44140625" style="109"/>
  </cols>
  <sheetData>
    <row r="1" spans="1:30" ht="39.75" customHeight="1">
      <c r="A1" s="67" t="s">
        <v>11</v>
      </c>
      <c r="B1" s="67"/>
      <c r="C1" s="67"/>
      <c r="D1" s="67"/>
      <c r="E1" s="67"/>
      <c r="F1" s="13"/>
      <c r="G1" s="481"/>
      <c r="H1" s="392"/>
      <c r="I1" s="392"/>
      <c r="J1" s="392"/>
      <c r="K1" s="392"/>
      <c r="L1" s="392"/>
      <c r="M1" s="392"/>
      <c r="N1" s="392"/>
      <c r="O1" s="392"/>
      <c r="P1" s="392"/>
      <c r="Q1" s="392"/>
      <c r="R1" s="392"/>
      <c r="S1" s="392"/>
      <c r="T1" s="392"/>
      <c r="U1" s="392"/>
      <c r="V1" s="481"/>
      <c r="W1" s="481"/>
      <c r="X1" s="481"/>
      <c r="Y1" s="481"/>
      <c r="Z1" s="481"/>
      <c r="AA1" s="481"/>
      <c r="AB1" s="481"/>
      <c r="AC1" s="481"/>
      <c r="AD1" s="481"/>
    </row>
    <row r="2" spans="1:30" ht="39.75" customHeight="1" thickBot="1">
      <c r="A2" s="351" t="s">
        <v>1151</v>
      </c>
      <c r="B2" s="351"/>
      <c r="C2" s="351"/>
      <c r="D2" s="351"/>
      <c r="E2" s="1143"/>
      <c r="F2" s="1143"/>
      <c r="G2" s="1143"/>
      <c r="H2" s="351"/>
      <c r="I2" s="991"/>
      <c r="J2" s="991"/>
      <c r="K2" s="351"/>
      <c r="L2" s="351"/>
      <c r="M2" s="351"/>
      <c r="N2" s="351"/>
      <c r="O2" s="1143"/>
      <c r="P2" s="1143"/>
      <c r="Q2" s="1143"/>
      <c r="R2" s="1143"/>
      <c r="S2" s="1143"/>
      <c r="T2" s="1143"/>
      <c r="U2" s="1143"/>
      <c r="V2" s="1143"/>
      <c r="W2" s="1143"/>
      <c r="X2" s="1143"/>
      <c r="Y2" s="1143"/>
      <c r="Z2" s="1143"/>
      <c r="AA2" s="1143"/>
      <c r="AB2" s="1143"/>
      <c r="AC2" s="1143"/>
      <c r="AD2" s="351"/>
    </row>
    <row r="3" spans="1:30">
      <c r="A3" s="481"/>
      <c r="B3" s="481"/>
      <c r="C3" s="481"/>
      <c r="D3" s="481"/>
      <c r="E3" s="481"/>
      <c r="F3" s="481"/>
      <c r="G3" s="134"/>
      <c r="H3" s="392"/>
      <c r="I3" s="392"/>
      <c r="J3" s="392"/>
      <c r="K3" s="392"/>
      <c r="L3" s="392"/>
      <c r="M3" s="392"/>
      <c r="N3" s="392"/>
      <c r="O3" s="392"/>
      <c r="P3" s="392"/>
      <c r="Q3" s="392"/>
      <c r="R3" s="392"/>
      <c r="S3" s="392"/>
      <c r="T3" s="392"/>
      <c r="U3" s="392"/>
      <c r="V3" s="481"/>
      <c r="W3" s="481"/>
      <c r="X3" s="481"/>
      <c r="Y3" s="481"/>
      <c r="Z3" s="481"/>
      <c r="AA3" s="481"/>
      <c r="AB3" s="481"/>
      <c r="AC3" s="481"/>
      <c r="AD3" s="481"/>
    </row>
    <row r="4" spans="1:30" s="116" customFormat="1">
      <c r="A4" s="741" t="s">
        <v>1058</v>
      </c>
      <c r="B4" s="110"/>
      <c r="C4" s="110"/>
      <c r="D4" s="110"/>
      <c r="E4" s="110"/>
      <c r="F4" s="110"/>
      <c r="G4" s="112"/>
      <c r="H4" s="112"/>
      <c r="I4" s="112"/>
      <c r="J4" s="112"/>
      <c r="K4" s="112"/>
      <c r="L4" s="112"/>
      <c r="M4" s="112"/>
      <c r="N4" s="112"/>
      <c r="O4" s="112"/>
      <c r="P4" s="112"/>
      <c r="Q4" s="112"/>
      <c r="R4" s="112"/>
      <c r="S4" s="112"/>
      <c r="T4" s="112"/>
      <c r="U4" s="112"/>
      <c r="V4" s="112"/>
      <c r="W4" s="112"/>
      <c r="X4" s="112"/>
      <c r="Y4" s="112"/>
      <c r="Z4" s="112"/>
      <c r="AA4" s="112"/>
      <c r="AB4" s="112"/>
      <c r="AC4" s="112"/>
      <c r="AD4" s="112"/>
    </row>
    <row r="5" spans="1:30" s="136" customFormat="1" ht="26.4">
      <c r="A5" s="332"/>
      <c r="B5" s="320" t="s">
        <v>646</v>
      </c>
      <c r="C5" s="320" t="s">
        <v>436</v>
      </c>
      <c r="D5" s="320" t="s">
        <v>630</v>
      </c>
      <c r="E5" s="320" t="s">
        <v>647</v>
      </c>
      <c r="F5" s="320" t="s">
        <v>648</v>
      </c>
      <c r="G5" s="320" t="s">
        <v>649</v>
      </c>
      <c r="H5" s="135"/>
      <c r="I5" s="320" t="s">
        <v>1039</v>
      </c>
      <c r="J5" s="320" t="s">
        <v>650</v>
      </c>
      <c r="K5" s="320" t="s">
        <v>651</v>
      </c>
      <c r="L5" s="320" t="s">
        <v>206</v>
      </c>
      <c r="M5" s="320" t="s">
        <v>207</v>
      </c>
      <c r="N5" s="320" t="s">
        <v>652</v>
      </c>
      <c r="O5" s="320" t="s">
        <v>209</v>
      </c>
      <c r="P5" s="320" t="s">
        <v>262</v>
      </c>
      <c r="Q5" s="320" t="s">
        <v>211</v>
      </c>
      <c r="R5" s="320" t="s">
        <v>212</v>
      </c>
      <c r="S5" s="320" t="s">
        <v>653</v>
      </c>
      <c r="T5" s="320" t="s">
        <v>214</v>
      </c>
      <c r="U5" s="320" t="s">
        <v>264</v>
      </c>
      <c r="V5" s="320" t="s">
        <v>654</v>
      </c>
      <c r="W5" s="320" t="s">
        <v>655</v>
      </c>
      <c r="X5" s="320" t="s">
        <v>656</v>
      </c>
      <c r="Y5" s="320" t="s">
        <v>657</v>
      </c>
      <c r="Z5" s="320" t="s">
        <v>658</v>
      </c>
      <c r="AA5" s="320" t="s">
        <v>659</v>
      </c>
      <c r="AB5" s="320" t="s">
        <v>660</v>
      </c>
      <c r="AC5" s="320" t="s">
        <v>661</v>
      </c>
      <c r="AD5" s="320" t="s">
        <v>662</v>
      </c>
    </row>
    <row r="6" spans="1:30" s="116" customFormat="1">
      <c r="A6" s="1051" t="s">
        <v>663</v>
      </c>
      <c r="B6" s="375"/>
      <c r="C6" s="376"/>
      <c r="D6" s="376"/>
      <c r="E6" s="376"/>
      <c r="F6" s="376"/>
      <c r="G6" s="376"/>
      <c r="H6" s="137"/>
      <c r="I6" s="375"/>
      <c r="J6" s="538"/>
      <c r="K6" s="538"/>
      <c r="L6" s="538"/>
      <c r="M6" s="538"/>
      <c r="N6" s="376"/>
      <c r="O6" s="376"/>
      <c r="P6" s="376"/>
      <c r="Q6" s="376"/>
      <c r="R6" s="376"/>
      <c r="S6" s="376"/>
      <c r="T6" s="376"/>
      <c r="U6" s="376"/>
      <c r="V6" s="376"/>
      <c r="W6" s="376"/>
      <c r="X6" s="376"/>
      <c r="Y6" s="376"/>
      <c r="Z6" s="376"/>
      <c r="AA6" s="376"/>
      <c r="AB6" s="376"/>
      <c r="AC6" s="376"/>
      <c r="AD6" s="376"/>
    </row>
    <row r="7" spans="1:30" s="116" customFormat="1">
      <c r="A7" s="377" t="s">
        <v>1040</v>
      </c>
      <c r="B7" s="378">
        <f>SUM(I7:J7)</f>
        <v>10.762920000000001</v>
      </c>
      <c r="C7" s="379">
        <f>SUM(K7:N7)</f>
        <v>22.855703000000002</v>
      </c>
      <c r="D7" s="379">
        <f>SUM(O7:R7)</f>
        <v>20.765943999999998</v>
      </c>
      <c r="E7" s="379">
        <f>SUM(S7:V7)</f>
        <v>22.564001999999999</v>
      </c>
      <c r="F7" s="379">
        <f>SUM(W7:Z7)</f>
        <v>25.854738999999995</v>
      </c>
      <c r="G7" s="379">
        <f t="shared" ref="G7:G13" si="0">SUM(AA7:AD7)</f>
        <v>24.523133999999999</v>
      </c>
      <c r="H7" s="138"/>
      <c r="I7" s="378">
        <v>3.8868900000000002</v>
      </c>
      <c r="J7" s="539">
        <v>6.8760300000000001</v>
      </c>
      <c r="K7" s="539">
        <v>7.82782</v>
      </c>
      <c r="L7" s="539">
        <v>4.0636869999999998</v>
      </c>
      <c r="M7" s="539">
        <v>3.2425349999999997</v>
      </c>
      <c r="N7" s="379">
        <v>7.7216610000000019</v>
      </c>
      <c r="O7" s="379">
        <v>5.1133639999999989</v>
      </c>
      <c r="P7" s="379">
        <v>3.663843</v>
      </c>
      <c r="Q7" s="379">
        <v>4.452566</v>
      </c>
      <c r="R7" s="379">
        <v>7.5361710000000004</v>
      </c>
      <c r="S7" s="379">
        <v>7.8392390000000001</v>
      </c>
      <c r="T7" s="379">
        <v>4.3098159999999996</v>
      </c>
      <c r="U7" s="379">
        <v>4.7204980000000001</v>
      </c>
      <c r="V7" s="379">
        <v>5.6944489999999996</v>
      </c>
      <c r="W7" s="379">
        <v>8.129681999999999</v>
      </c>
      <c r="X7" s="379">
        <v>4.643224</v>
      </c>
      <c r="Y7" s="379">
        <v>4.9076409999999999</v>
      </c>
      <c r="Z7" s="379">
        <v>8.1741919999999997</v>
      </c>
      <c r="AA7" s="379">
        <v>7.7502959999999996</v>
      </c>
      <c r="AB7" s="379">
        <v>4.8581060000000003</v>
      </c>
      <c r="AC7" s="379">
        <v>3.7074129999999998</v>
      </c>
      <c r="AD7" s="379">
        <v>8.207319</v>
      </c>
    </row>
    <row r="8" spans="1:30" s="116" customFormat="1">
      <c r="A8" s="377" t="s">
        <v>1041</v>
      </c>
      <c r="B8" s="378">
        <f t="shared" ref="B8:B15" si="1">SUM(I8:J8)</f>
        <v>12.74191699999998</v>
      </c>
      <c r="C8" s="379">
        <f t="shared" ref="C8:C14" si="2">SUM(K8:N8)</f>
        <v>23.891947000000002</v>
      </c>
      <c r="D8" s="379">
        <f t="shared" ref="D8:D13" si="3">SUM(O8:R8)</f>
        <v>23.613205999999998</v>
      </c>
      <c r="E8" s="379">
        <f>SUM(S8:V8)</f>
        <v>23.577418999999999</v>
      </c>
      <c r="F8" s="379">
        <f t="shared" ref="F8" si="4">SUM(W8:Z8)</f>
        <v>27.608687999999997</v>
      </c>
      <c r="G8" s="379">
        <f t="shared" si="0"/>
        <v>26.786300000000001</v>
      </c>
      <c r="H8" s="138"/>
      <c r="I8" s="378">
        <v>4.7051699999999999</v>
      </c>
      <c r="J8" s="539">
        <v>8.0367469999999805</v>
      </c>
      <c r="K8" s="539">
        <v>8.1582799999999995</v>
      </c>
      <c r="L8" s="539">
        <v>4.0161379999999998</v>
      </c>
      <c r="M8" s="539">
        <v>4.0160200000000001</v>
      </c>
      <c r="N8" s="379">
        <v>7.7015090000000015</v>
      </c>
      <c r="O8" s="379">
        <v>5.5281769999999977</v>
      </c>
      <c r="P8" s="379">
        <v>3.8034069999999995</v>
      </c>
      <c r="Q8" s="379">
        <v>5.2025800000000002</v>
      </c>
      <c r="R8" s="379">
        <v>9.0790420000000012</v>
      </c>
      <c r="S8" s="379">
        <v>7.6977349999999998</v>
      </c>
      <c r="T8" s="379">
        <v>4.6379719999999995</v>
      </c>
      <c r="U8" s="379">
        <v>5.10121</v>
      </c>
      <c r="V8" s="379">
        <v>6.1405019999999997</v>
      </c>
      <c r="W8" s="379">
        <v>7.7487810000000001</v>
      </c>
      <c r="X8" s="379">
        <v>4.4122199999999996</v>
      </c>
      <c r="Y8" s="379">
        <v>6.0188000000000006</v>
      </c>
      <c r="Z8" s="379">
        <v>9.4288869999999996</v>
      </c>
      <c r="AA8" s="379">
        <v>7.6766869999999994</v>
      </c>
      <c r="AB8" s="379">
        <v>5.2042440000000001</v>
      </c>
      <c r="AC8" s="379">
        <v>5.5597899999999996</v>
      </c>
      <c r="AD8" s="379">
        <v>8.3455790000000007</v>
      </c>
    </row>
    <row r="9" spans="1:30" s="116" customFormat="1">
      <c r="A9" s="377" t="s">
        <v>1042</v>
      </c>
      <c r="B9" s="378">
        <f t="shared" si="1"/>
        <v>1.8545</v>
      </c>
      <c r="C9" s="379"/>
      <c r="D9" s="379"/>
      <c r="E9" s="379"/>
      <c r="F9" s="379"/>
      <c r="G9" s="379"/>
      <c r="H9" s="138"/>
      <c r="I9" s="378">
        <v>1.8545</v>
      </c>
      <c r="J9" s="539">
        <v>0</v>
      </c>
      <c r="K9" s="539">
        <v>0</v>
      </c>
      <c r="L9" s="539">
        <v>0</v>
      </c>
      <c r="M9" s="539">
        <v>0</v>
      </c>
      <c r="N9" s="539">
        <v>0</v>
      </c>
      <c r="O9" s="539">
        <v>0</v>
      </c>
      <c r="P9" s="539">
        <v>0</v>
      </c>
      <c r="Q9" s="539">
        <v>0</v>
      </c>
      <c r="R9" s="539">
        <v>0</v>
      </c>
      <c r="S9" s="539">
        <v>0</v>
      </c>
      <c r="T9" s="539">
        <v>0</v>
      </c>
      <c r="U9" s="539">
        <v>0</v>
      </c>
      <c r="V9" s="539">
        <v>0</v>
      </c>
      <c r="W9" s="539">
        <v>0</v>
      </c>
      <c r="X9" s="539">
        <v>0</v>
      </c>
      <c r="Y9" s="539">
        <v>0</v>
      </c>
      <c r="Z9" s="539">
        <v>0</v>
      </c>
      <c r="AA9" s="539">
        <v>0</v>
      </c>
      <c r="AB9" s="539">
        <v>0</v>
      </c>
      <c r="AC9" s="539">
        <v>0</v>
      </c>
      <c r="AD9" s="539">
        <v>0</v>
      </c>
    </row>
    <row r="10" spans="1:30" s="116" customFormat="1">
      <c r="A10" s="377" t="s">
        <v>1043</v>
      </c>
      <c r="B10" s="378">
        <f t="shared" si="1"/>
        <v>16.636945999999998</v>
      </c>
      <c r="C10" s="379">
        <f t="shared" si="2"/>
        <v>33.426519000000006</v>
      </c>
      <c r="D10" s="379">
        <f t="shared" si="3"/>
        <v>32.416499999999999</v>
      </c>
      <c r="E10" s="379">
        <f t="shared" ref="E10:E12" si="5">SUM(S10:V10)</f>
        <v>33.353065000000001</v>
      </c>
      <c r="F10" s="379">
        <f t="shared" ref="F10:F15" si="6">SUM(W10:Z10)</f>
        <v>39.407817000000001</v>
      </c>
      <c r="G10" s="379">
        <f t="shared" si="0"/>
        <v>37.849522999999998</v>
      </c>
      <c r="H10" s="138"/>
      <c r="I10" s="378">
        <v>6.0423999999999998</v>
      </c>
      <c r="J10" s="539">
        <v>10.594545999999999</v>
      </c>
      <c r="K10" s="539">
        <v>11.542899999999999</v>
      </c>
      <c r="L10" s="539">
        <v>5.413363000000003</v>
      </c>
      <c r="M10" s="539">
        <v>5.3648100000000003</v>
      </c>
      <c r="N10" s="379">
        <v>11.105446000000001</v>
      </c>
      <c r="O10" s="379">
        <v>7.7119630000000017</v>
      </c>
      <c r="P10" s="379">
        <v>5.1808909999999999</v>
      </c>
      <c r="Q10" s="379">
        <v>7.101909</v>
      </c>
      <c r="R10" s="379">
        <v>12.421737</v>
      </c>
      <c r="S10" s="379">
        <v>10.933014</v>
      </c>
      <c r="T10" s="379">
        <v>6.2969999999999997</v>
      </c>
      <c r="U10" s="379">
        <v>7.2371060000000007</v>
      </c>
      <c r="V10" s="379">
        <v>8.8859449999999995</v>
      </c>
      <c r="W10" s="379">
        <v>10.845977</v>
      </c>
      <c r="X10" s="379">
        <v>6.3644059999999998</v>
      </c>
      <c r="Y10" s="379">
        <v>8.6461189999999988</v>
      </c>
      <c r="Z10" s="379">
        <v>13.551315000000001</v>
      </c>
      <c r="AA10" s="379">
        <v>10.50076</v>
      </c>
      <c r="AB10" s="379">
        <v>7.5845280000000006</v>
      </c>
      <c r="AC10" s="379">
        <v>7.6304939999999997</v>
      </c>
      <c r="AD10" s="379">
        <v>12.133741000000001</v>
      </c>
    </row>
    <row r="11" spans="1:30" s="116" customFormat="1">
      <c r="A11" s="377" t="s">
        <v>1044</v>
      </c>
      <c r="B11" s="378">
        <f t="shared" si="1"/>
        <v>19.502400000000002</v>
      </c>
      <c r="C11" s="379">
        <f t="shared" si="2"/>
        <v>45.368523000000003</v>
      </c>
      <c r="D11" s="379">
        <f t="shared" si="3"/>
        <v>47.542008999999993</v>
      </c>
      <c r="E11" s="379">
        <f t="shared" si="5"/>
        <v>54.856852000000003</v>
      </c>
      <c r="F11" s="379">
        <f t="shared" si="6"/>
        <v>61.794020000000003</v>
      </c>
      <c r="G11" s="379">
        <f t="shared" si="0"/>
        <v>53.580560000000006</v>
      </c>
      <c r="H11" s="138"/>
      <c r="I11" s="378">
        <v>7.4208999999999996</v>
      </c>
      <c r="J11" s="539">
        <v>12.0815</v>
      </c>
      <c r="K11" s="539">
        <v>10.406000000000001</v>
      </c>
      <c r="L11" s="539">
        <v>10.864000000000001</v>
      </c>
      <c r="M11" s="539">
        <v>8.1527969999999996</v>
      </c>
      <c r="N11" s="379">
        <v>15.945726000000001</v>
      </c>
      <c r="O11" s="379">
        <v>13.198771999999998</v>
      </c>
      <c r="P11" s="379">
        <v>7.9630059999999991</v>
      </c>
      <c r="Q11" s="379">
        <v>11.064802999999999</v>
      </c>
      <c r="R11" s="379">
        <v>15.315428000000001</v>
      </c>
      <c r="S11" s="379">
        <v>18.123860000000001</v>
      </c>
      <c r="T11" s="379">
        <v>12.395</v>
      </c>
      <c r="U11" s="379">
        <v>10.425922</v>
      </c>
      <c r="V11" s="379">
        <v>13.91207</v>
      </c>
      <c r="W11" s="379">
        <v>17.069413000000001</v>
      </c>
      <c r="X11" s="379">
        <v>11.745549</v>
      </c>
      <c r="Y11" s="379">
        <v>11.742006999999999</v>
      </c>
      <c r="Z11" s="379">
        <v>21.237051000000001</v>
      </c>
      <c r="AA11" s="379">
        <v>15.633075999999999</v>
      </c>
      <c r="AB11" s="379">
        <v>10.212581</v>
      </c>
      <c r="AC11" s="379">
        <v>9.2539180000000005</v>
      </c>
      <c r="AD11" s="379">
        <v>18.480985</v>
      </c>
    </row>
    <row r="12" spans="1:30" s="116" customFormat="1">
      <c r="A12" s="377" t="s">
        <v>1045</v>
      </c>
      <c r="B12" s="378">
        <f t="shared" si="1"/>
        <v>38.228751000000003</v>
      </c>
      <c r="C12" s="379">
        <f t="shared" si="2"/>
        <v>72.420187999999996</v>
      </c>
      <c r="D12" s="379">
        <f t="shared" si="3"/>
        <v>69.966716000000005</v>
      </c>
      <c r="E12" s="379">
        <f t="shared" si="5"/>
        <v>76.759884999999997</v>
      </c>
      <c r="F12" s="379">
        <f t="shared" si="6"/>
        <v>81.664468999999997</v>
      </c>
      <c r="G12" s="379">
        <f t="shared" si="0"/>
        <v>83.327901999999995</v>
      </c>
      <c r="H12" s="138"/>
      <c r="I12" s="378">
        <v>14.6557</v>
      </c>
      <c r="J12" s="539">
        <v>23.573051</v>
      </c>
      <c r="K12" s="539">
        <v>23.787500000000001</v>
      </c>
      <c r="L12" s="539">
        <v>12.461454000000002</v>
      </c>
      <c r="M12" s="539">
        <v>12.433219999999999</v>
      </c>
      <c r="N12" s="379">
        <v>23.738014</v>
      </c>
      <c r="O12" s="379">
        <v>16.893295000000006</v>
      </c>
      <c r="P12" s="379">
        <v>12.140563999999999</v>
      </c>
      <c r="Q12" s="379">
        <v>16.651167000000001</v>
      </c>
      <c r="R12" s="379">
        <v>24.281689999999998</v>
      </c>
      <c r="S12" s="379">
        <v>24.982360999999997</v>
      </c>
      <c r="T12" s="379">
        <v>15.305999999999999</v>
      </c>
      <c r="U12" s="379">
        <v>16.862874999999999</v>
      </c>
      <c r="V12" s="379">
        <v>19.608649</v>
      </c>
      <c r="W12" s="379">
        <v>22.691735999999999</v>
      </c>
      <c r="X12" s="379">
        <v>14.064281999999999</v>
      </c>
      <c r="Y12" s="379">
        <v>17.754977999999998</v>
      </c>
      <c r="Z12" s="379">
        <v>27.153472999999998</v>
      </c>
      <c r="AA12" s="379">
        <v>24.177169999999997</v>
      </c>
      <c r="AB12" s="379">
        <v>16.669824999999999</v>
      </c>
      <c r="AC12" s="379">
        <v>17.225294999999999</v>
      </c>
      <c r="AD12" s="379">
        <v>25.255611999999999</v>
      </c>
    </row>
    <row r="13" spans="1:30" s="116" customFormat="1">
      <c r="A13" s="377" t="s">
        <v>1046</v>
      </c>
      <c r="B13" s="378">
        <f t="shared" si="1"/>
        <v>143.46942000000001</v>
      </c>
      <c r="C13" s="379">
        <f t="shared" si="2"/>
        <v>267.574299048</v>
      </c>
      <c r="D13" s="379">
        <f t="shared" si="3"/>
        <v>276.669195</v>
      </c>
      <c r="E13" s="379">
        <f t="shared" ref="E13" si="7">SUM(S13:V13)</f>
        <v>86.254999999999995</v>
      </c>
      <c r="F13" s="379">
        <f t="shared" si="6"/>
        <v>0</v>
      </c>
      <c r="G13" s="379">
        <f t="shared" si="0"/>
        <v>0</v>
      </c>
      <c r="H13" s="138"/>
      <c r="I13" s="378">
        <v>49.820999999999998</v>
      </c>
      <c r="J13" s="539">
        <v>93.648420000000002</v>
      </c>
      <c r="K13" s="539">
        <v>99.397000000000006</v>
      </c>
      <c r="L13" s="539">
        <v>42.701720000000002</v>
      </c>
      <c r="M13" s="539">
        <v>42.746568048</v>
      </c>
      <c r="N13" s="379">
        <v>82.729011</v>
      </c>
      <c r="O13" s="379">
        <v>80.999629999999996</v>
      </c>
      <c r="P13" s="379">
        <v>43.320698000000007</v>
      </c>
      <c r="Q13" s="379">
        <v>53.518751000000002</v>
      </c>
      <c r="R13" s="379">
        <v>98.830116000000004</v>
      </c>
      <c r="S13" s="379">
        <v>67.495999999999995</v>
      </c>
      <c r="T13" s="379">
        <v>18.759</v>
      </c>
      <c r="U13" s="379">
        <v>0</v>
      </c>
      <c r="V13" s="379">
        <v>0</v>
      </c>
      <c r="W13" s="379">
        <v>0</v>
      </c>
      <c r="X13" s="379">
        <v>0</v>
      </c>
      <c r="Y13" s="379">
        <v>0</v>
      </c>
      <c r="Z13" s="379">
        <v>0</v>
      </c>
      <c r="AA13" s="379">
        <v>0</v>
      </c>
      <c r="AB13" s="379">
        <v>0</v>
      </c>
      <c r="AC13" s="379">
        <v>0</v>
      </c>
      <c r="AD13" s="379">
        <v>0</v>
      </c>
    </row>
    <row r="14" spans="1:30" s="116" customFormat="1">
      <c r="A14" s="377" t="s">
        <v>1047</v>
      </c>
      <c r="B14" s="378">
        <f t="shared" si="1"/>
        <v>91.936999999999998</v>
      </c>
      <c r="C14" s="379">
        <f t="shared" si="2"/>
        <v>116.604894</v>
      </c>
      <c r="D14" s="379">
        <f t="shared" ref="D14" si="8">SUM(O14:R14)</f>
        <v>0</v>
      </c>
      <c r="E14" s="379">
        <f t="shared" ref="E14" si="9">SUM(S14:V14)</f>
        <v>0</v>
      </c>
      <c r="F14" s="379">
        <f t="shared" si="6"/>
        <v>0</v>
      </c>
      <c r="G14" s="379">
        <f t="shared" ref="G14" si="10">SUM(AA14:AD14)</f>
        <v>0</v>
      </c>
      <c r="H14" s="138"/>
      <c r="I14" s="378">
        <v>35.218499999999999</v>
      </c>
      <c r="J14" s="539">
        <v>56.718499999999999</v>
      </c>
      <c r="K14" s="539">
        <v>48.105800000000002</v>
      </c>
      <c r="L14" s="539">
        <v>39.56841699999999</v>
      </c>
      <c r="M14" s="539">
        <v>20.377167</v>
      </c>
      <c r="N14" s="379">
        <v>8.5535100000000011</v>
      </c>
      <c r="O14" s="379">
        <v>0</v>
      </c>
      <c r="P14" s="379">
        <v>0</v>
      </c>
      <c r="Q14" s="379">
        <v>0</v>
      </c>
      <c r="R14" s="379">
        <v>0</v>
      </c>
      <c r="S14" s="379">
        <v>0</v>
      </c>
      <c r="T14" s="379">
        <v>0</v>
      </c>
      <c r="U14" s="379">
        <v>0</v>
      </c>
      <c r="V14" s="379">
        <v>0</v>
      </c>
      <c r="W14" s="379">
        <v>0</v>
      </c>
      <c r="X14" s="379">
        <v>0</v>
      </c>
      <c r="Y14" s="379">
        <v>0</v>
      </c>
      <c r="Z14" s="379">
        <v>0</v>
      </c>
      <c r="AA14" s="379">
        <v>0</v>
      </c>
      <c r="AB14" s="379">
        <v>0</v>
      </c>
      <c r="AC14" s="379">
        <v>0</v>
      </c>
      <c r="AD14" s="379">
        <v>0</v>
      </c>
    </row>
    <row r="15" spans="1:30" s="116" customFormat="1" ht="13.8" thickBot="1">
      <c r="A15" s="607" t="s">
        <v>1048</v>
      </c>
      <c r="B15" s="378">
        <f t="shared" si="1"/>
        <v>41.518699999999995</v>
      </c>
      <c r="C15" s="379">
        <f t="shared" ref="C15" si="11">SUM(K15:N15)</f>
        <v>0</v>
      </c>
      <c r="D15" s="379">
        <f t="shared" ref="D15" si="12">SUM(O15:R15)</f>
        <v>0</v>
      </c>
      <c r="E15" s="379">
        <f t="shared" ref="E15" si="13">SUM(S15:V15)</f>
        <v>0</v>
      </c>
      <c r="F15" s="379">
        <f t="shared" si="6"/>
        <v>0</v>
      </c>
      <c r="G15" s="379">
        <f t="shared" ref="G15" si="14">SUM(AA15:AD15)</f>
        <v>0</v>
      </c>
      <c r="H15" s="138"/>
      <c r="I15" s="378">
        <v>16.8599</v>
      </c>
      <c r="J15" s="770">
        <v>24.658799999999999</v>
      </c>
      <c r="K15" s="770">
        <v>0</v>
      </c>
      <c r="L15" s="770">
        <v>0</v>
      </c>
      <c r="M15" s="770">
        <v>0</v>
      </c>
      <c r="N15" s="770">
        <v>0</v>
      </c>
      <c r="O15" s="770">
        <v>0</v>
      </c>
      <c r="P15" s="770">
        <v>0</v>
      </c>
      <c r="Q15" s="770">
        <v>0</v>
      </c>
      <c r="R15" s="770">
        <v>0</v>
      </c>
      <c r="S15" s="770">
        <v>0</v>
      </c>
      <c r="T15" s="770">
        <v>0</v>
      </c>
      <c r="U15" s="770">
        <v>0</v>
      </c>
      <c r="V15" s="770">
        <v>0</v>
      </c>
      <c r="W15" s="770">
        <v>0</v>
      </c>
      <c r="X15" s="770">
        <v>0</v>
      </c>
      <c r="Y15" s="770">
        <v>0</v>
      </c>
      <c r="Z15" s="770">
        <v>0</v>
      </c>
      <c r="AA15" s="770">
        <v>0</v>
      </c>
      <c r="AB15" s="770">
        <v>0</v>
      </c>
      <c r="AC15" s="770">
        <v>0</v>
      </c>
      <c r="AD15" s="770">
        <v>0</v>
      </c>
    </row>
    <row r="16" spans="1:30" s="116" customFormat="1" ht="13.8" thickBot="1">
      <c r="A16" s="381" t="s">
        <v>109</v>
      </c>
      <c r="B16" s="382">
        <f>SUM(B7:B15)</f>
        <v>376.65255400000001</v>
      </c>
      <c r="C16" s="383">
        <f>SUM(C7:C14)</f>
        <v>582.14207304799993</v>
      </c>
      <c r="D16" s="383">
        <f>SUM(D7:D13)</f>
        <v>470.97357</v>
      </c>
      <c r="E16" s="383">
        <f>SUM(E7:E13)</f>
        <v>297.36622299999999</v>
      </c>
      <c r="F16" s="383">
        <f>SUM(F7:F13)</f>
        <v>236.32973299999998</v>
      </c>
      <c r="G16" s="383">
        <f>SUM(G7:G13)</f>
        <v>226.06741899999997</v>
      </c>
      <c r="H16" s="139"/>
      <c r="I16" s="382">
        <f>SUM(I7:I15)</f>
        <v>140.46496000000002</v>
      </c>
      <c r="J16" s="540">
        <f>SUM(J7:J15)</f>
        <v>236.18759399999999</v>
      </c>
      <c r="K16" s="540">
        <f>SUM(K7:K15)</f>
        <v>209.2253</v>
      </c>
      <c r="L16" s="540">
        <f t="shared" ref="L16:AD16" si="15">SUM(L7:L14)</f>
        <v>119.08877899999999</v>
      </c>
      <c r="M16" s="540">
        <f t="shared" si="15"/>
        <v>96.333117048000005</v>
      </c>
      <c r="N16" s="383">
        <f t="shared" si="15"/>
        <v>157.494877</v>
      </c>
      <c r="O16" s="383">
        <f t="shared" si="15"/>
        <v>129.445201</v>
      </c>
      <c r="P16" s="383">
        <f t="shared" si="15"/>
        <v>76.072409000000007</v>
      </c>
      <c r="Q16" s="383">
        <f t="shared" si="15"/>
        <v>97.991776000000002</v>
      </c>
      <c r="R16" s="383">
        <f t="shared" si="15"/>
        <v>167.46418399999999</v>
      </c>
      <c r="S16" s="383">
        <f t="shared" si="15"/>
        <v>137.07220899999999</v>
      </c>
      <c r="T16" s="383">
        <f t="shared" si="15"/>
        <v>61.704788000000001</v>
      </c>
      <c r="U16" s="383">
        <f t="shared" si="15"/>
        <v>44.347611000000001</v>
      </c>
      <c r="V16" s="383">
        <f t="shared" si="15"/>
        <v>54.241614999999996</v>
      </c>
      <c r="W16" s="383">
        <f t="shared" si="15"/>
        <v>66.485589000000004</v>
      </c>
      <c r="X16" s="383">
        <f t="shared" si="15"/>
        <v>41.229680999999999</v>
      </c>
      <c r="Y16" s="383">
        <f t="shared" si="15"/>
        <v>49.069544999999991</v>
      </c>
      <c r="Z16" s="383">
        <f t="shared" si="15"/>
        <v>79.544917999999996</v>
      </c>
      <c r="AA16" s="383">
        <f t="shared" si="15"/>
        <v>65.737988999999999</v>
      </c>
      <c r="AB16" s="383">
        <f t="shared" si="15"/>
        <v>44.529284000000004</v>
      </c>
      <c r="AC16" s="383">
        <f t="shared" si="15"/>
        <v>43.376909999999995</v>
      </c>
      <c r="AD16" s="383">
        <f t="shared" si="15"/>
        <v>72.423236000000003</v>
      </c>
    </row>
    <row r="17" spans="1:30" s="116" customFormat="1" ht="15.6">
      <c r="A17" s="384" t="s">
        <v>666</v>
      </c>
      <c r="B17" s="385"/>
      <c r="C17" s="386"/>
      <c r="D17" s="386"/>
      <c r="E17" s="387"/>
      <c r="F17" s="387"/>
      <c r="G17" s="387"/>
      <c r="H17" s="138"/>
      <c r="I17" s="541"/>
      <c r="J17" s="542"/>
      <c r="K17" s="542"/>
      <c r="L17" s="542"/>
      <c r="M17" s="542"/>
      <c r="N17" s="387"/>
      <c r="O17" s="387"/>
      <c r="P17" s="387"/>
      <c r="Q17" s="387"/>
      <c r="R17" s="387"/>
      <c r="S17" s="387"/>
      <c r="T17" s="387"/>
      <c r="U17" s="387"/>
      <c r="V17" s="387"/>
      <c r="W17" s="387"/>
      <c r="X17" s="387"/>
      <c r="Y17" s="387"/>
      <c r="Z17" s="387"/>
      <c r="AA17" s="387"/>
      <c r="AB17" s="387"/>
      <c r="AC17" s="387"/>
      <c r="AD17" s="387"/>
    </row>
    <row r="18" spans="1:30">
      <c r="A18" s="377" t="s">
        <v>1040</v>
      </c>
      <c r="B18" s="996">
        <f>B7/('Vėjas ir Saulė'!$G6*4368)*1000</f>
        <v>0.2698837307271042</v>
      </c>
      <c r="C18" s="589">
        <f>C7/('Vėjas ir Saulė'!$G6*8760)*1000</f>
        <v>0.28577201708452743</v>
      </c>
      <c r="D18" s="589">
        <f>D7/('Vėjas ir Saulė'!$G6*8760)*1000</f>
        <v>0.259643105422937</v>
      </c>
      <c r="E18" s="589">
        <f>E7/('Vėjas ir Saulė'!$G6*8760)*1000</f>
        <v>0.28212478806883823</v>
      </c>
      <c r="F18" s="589">
        <f>F7/('Vėjas ir Saulė'!$G6*8784)*1000</f>
        <v>0.32238665292067414</v>
      </c>
      <c r="G18" s="589">
        <f>G7/('Vėjas ir Saulė'!$G6*8760)*1000</f>
        <v>0.30662042941379464</v>
      </c>
      <c r="H18" s="148"/>
      <c r="I18" s="588">
        <f>I7/('Vėjas ir Saulė'!$G6*2184)*1000</f>
        <v>0.19493006993006992</v>
      </c>
      <c r="J18" s="589">
        <f>J7/('Vėjas ir Saulė'!$G6*2184)*1000</f>
        <v>0.3448373915241385</v>
      </c>
      <c r="K18" s="589">
        <f>K7/('Vėjas ir Saulė'!$G6*2208)*1000</f>
        <v>0.38830321285140562</v>
      </c>
      <c r="L18" s="589">
        <f>L7/('Vėjas ir Saulė'!$G6*2208)*1000</f>
        <v>0.20158137490674158</v>
      </c>
      <c r="M18" s="589">
        <f>M7/('Vėjas ir Saulė'!$G6*2184)*1000</f>
        <v>0.16261524619958351</v>
      </c>
      <c r="N18" s="589">
        <f>N7/('Vėjas ir Saulė'!$G6*2160)*1000</f>
        <v>0.39154907508823172</v>
      </c>
      <c r="O18" s="589">
        <f>O7/('Vėjas ir Saulė'!$G6*2208)*1000</f>
        <v>0.25365116592853626</v>
      </c>
      <c r="P18" s="589">
        <f>P7/('Vėjas ir Saulė'!$G6*2208)*1000</f>
        <v>0.18174689866184104</v>
      </c>
      <c r="Q18" s="589">
        <f>Q7/('Vėjas ir Saulė'!$G6*2184)*1000</f>
        <v>0.22329909046776514</v>
      </c>
      <c r="R18" s="589">
        <f>R7/('Vėjas ir Saulė'!$G6*2160)*1000</f>
        <v>0.38214327004989651</v>
      </c>
      <c r="S18" s="589">
        <f>S7/('Vėjas ir Saulė'!$G6*2208)*1000</f>
        <v>0.38886965847580046</v>
      </c>
      <c r="T18" s="589">
        <f>T7/('Vėjas ir Saulė'!$G6*2208)*1000</f>
        <v>0.2137907360667968</v>
      </c>
      <c r="U18" s="589">
        <f>U7/('Vėjas ir Saulė'!$G6*2184)*1000</f>
        <v>0.23673605510954907</v>
      </c>
      <c r="V18" s="589">
        <f>V7/('Vėjas ir Saulė'!$G6*2160)*1000</f>
        <v>0.2887534481359782</v>
      </c>
      <c r="W18" s="589">
        <f>W7/('Vėjas ir Saulė'!$G6*2208)*1000</f>
        <v>0.40327723939235194</v>
      </c>
      <c r="X18" s="589">
        <f>X7/('Vėjas ir Saulė'!$G6*2208)*1000</f>
        <v>0.23032961887073988</v>
      </c>
      <c r="Y18" s="589">
        <f>Y7/('Vėjas ir Saulė'!$G6*2184)*1000</f>
        <v>0.2461213986816396</v>
      </c>
      <c r="Z18" s="589">
        <f>Z7/('Vėjas ir Saulė'!$G6*2184)*1000</f>
        <v>0.40994106295311106</v>
      </c>
      <c r="AA18" s="589">
        <f>AA7/('Vėjas ir Saulė'!$G6*2208)*1000</f>
        <v>0.38445759321872469</v>
      </c>
      <c r="AB18" s="589">
        <f>AB7/('Vėjas ir Saulė'!$G6*2208)*1000</f>
        <v>0.24098895582329319</v>
      </c>
      <c r="AC18" s="589">
        <f>AC7/('Vėjas ir Saulė'!$G6*2184)*1000</f>
        <v>0.18592918126050653</v>
      </c>
      <c r="AD18" s="589">
        <f>AD7/('Vėjas ir Saulė'!$G6*2160)*1000</f>
        <v>0.41617576366070336</v>
      </c>
    </row>
    <row r="19" spans="1:30">
      <c r="A19" s="377" t="s">
        <v>1041</v>
      </c>
      <c r="B19" s="997">
        <f>B8/('Vėjas ir Saulė'!$G7*4368)*1000</f>
        <v>0.29171055402930351</v>
      </c>
      <c r="C19" s="590">
        <f>C8/('Vėjas ir Saulė'!$G7*8760)*1000</f>
        <v>0.27273912100456621</v>
      </c>
      <c r="D19" s="590">
        <f>D8/('Vėjas ir Saulė'!$G7*8760)*1000</f>
        <v>0.26955714611872139</v>
      </c>
      <c r="E19" s="589">
        <f>E8/('Vėjas ir Saulė'!$G7*8760)*1000</f>
        <v>0.26914861872146117</v>
      </c>
      <c r="F19" s="589">
        <f>F8/('Vėjas ir Saulė'!$G7*8784)*1000</f>
        <v>0.31430655737704916</v>
      </c>
      <c r="G19" s="589">
        <f>G8/('Vėjas ir Saulė'!$G7*8760)*1000</f>
        <v>0.30577968036529679</v>
      </c>
      <c r="H19" s="148"/>
      <c r="I19" s="588">
        <f>I8/('Vėjas ir Saulė'!$G7*2184)*1000</f>
        <v>0.2154381868131868</v>
      </c>
      <c r="J19" s="589">
        <f>J8/('Vėjas ir Saulė'!$G7*2184)*1000</f>
        <v>0.36798292124542037</v>
      </c>
      <c r="K19" s="589">
        <f>K8/('Vėjas ir Saulė'!$G7*2208)*1000</f>
        <v>0.36948731884057967</v>
      </c>
      <c r="L19" s="589">
        <f>L8/('Vėjas ir Saulė'!$G7*2208)*1000</f>
        <v>0.18189030797101446</v>
      </c>
      <c r="M19" s="589">
        <f>M8/('Vėjas ir Saulė'!$G7*2184)*1000</f>
        <v>0.18388369963369963</v>
      </c>
      <c r="N19" s="589">
        <f>N8/('Vėjas ir Saulė'!$G7*2160)*1000</f>
        <v>0.35655134259259269</v>
      </c>
      <c r="O19" s="589">
        <f>O8/('Vėjas ir Saulė'!$G7*2208)*1000</f>
        <v>0.2503703351449274</v>
      </c>
      <c r="P19" s="589">
        <f>P8/('Vėjas ir Saulė'!$G7*2208)*1000</f>
        <v>0.17225575181159419</v>
      </c>
      <c r="Q19" s="589">
        <f>Q8/('Vėjas ir Saulė'!$G7*2184)*1000</f>
        <v>0.23821336996336998</v>
      </c>
      <c r="R19" s="589">
        <f>R8/('Vėjas ir Saulė'!$G7*2160)*1000</f>
        <v>0.42032601851851858</v>
      </c>
      <c r="S19" s="589">
        <f>S8/('Vėjas ir Saulė'!$G7*2208)*1000</f>
        <v>0.34862930253623187</v>
      </c>
      <c r="T19" s="589">
        <f>T8/('Vėjas ir Saulė'!$G7*2208)*1000</f>
        <v>0.21005307971014489</v>
      </c>
      <c r="U19" s="589">
        <f>U8/('Vėjas ir Saulė'!$G7*2184)*1000</f>
        <v>0.23357188644688645</v>
      </c>
      <c r="V19" s="589">
        <f>V8/('Vėjas ir Saulė'!$G7*2160)*1000</f>
        <v>0.28428249999999999</v>
      </c>
      <c r="W19" s="589">
        <f>W8/('Vėjas ir Saulė'!$G7*2208)*1000</f>
        <v>0.35094116847826085</v>
      </c>
      <c r="X19" s="589">
        <f>X8/('Vėjas ir Saulė'!$G7*2208)*1000</f>
        <v>0.19982880434782607</v>
      </c>
      <c r="Y19" s="589">
        <f>Y8/('Vėjas ir Saulė'!$G7*2184)*1000</f>
        <v>0.27558608058608058</v>
      </c>
      <c r="Z19" s="589">
        <f>Z8/('Vėjas ir Saulė'!$G7*2184)*1000</f>
        <v>0.43172559523809523</v>
      </c>
      <c r="AA19" s="589">
        <f>AA8/('Vėjas ir Saulė'!$G7*2208)*1000</f>
        <v>0.34767604166666666</v>
      </c>
      <c r="AB19" s="589">
        <f>AB8/('Vėjas ir Saulė'!$G7*2208)*1000</f>
        <v>0.23569945652173913</v>
      </c>
      <c r="AC19" s="589">
        <f>AC8/('Vėjas ir Saulė'!$G7*2184)*1000</f>
        <v>0.2545691391941392</v>
      </c>
      <c r="AD19" s="589">
        <f>AD8/('Vėjas ir Saulė'!$G7*2160)*1000</f>
        <v>0.38636939814814819</v>
      </c>
    </row>
    <row r="20" spans="1:30" ht="15.6">
      <c r="A20" s="377" t="s">
        <v>1049</v>
      </c>
      <c r="B20" s="998">
        <v>0</v>
      </c>
      <c r="C20" s="995">
        <v>0</v>
      </c>
      <c r="D20" s="995">
        <v>0</v>
      </c>
      <c r="E20" s="995">
        <v>0</v>
      </c>
      <c r="F20" s="995">
        <v>0</v>
      </c>
      <c r="G20" s="995">
        <v>0</v>
      </c>
      <c r="H20" s="148"/>
      <c r="I20" s="994">
        <v>0</v>
      </c>
      <c r="J20" s="995">
        <v>0</v>
      </c>
      <c r="K20" s="995">
        <v>0</v>
      </c>
      <c r="L20" s="995">
        <v>0</v>
      </c>
      <c r="M20" s="995">
        <v>0</v>
      </c>
      <c r="N20" s="995">
        <v>0</v>
      </c>
      <c r="O20" s="995">
        <v>0</v>
      </c>
      <c r="P20" s="995">
        <v>0</v>
      </c>
      <c r="Q20" s="995">
        <v>0</v>
      </c>
      <c r="R20" s="995">
        <v>0</v>
      </c>
      <c r="S20" s="995">
        <v>0</v>
      </c>
      <c r="T20" s="995">
        <v>0</v>
      </c>
      <c r="U20" s="995">
        <v>0</v>
      </c>
      <c r="V20" s="995">
        <v>0</v>
      </c>
      <c r="W20" s="995">
        <v>0</v>
      </c>
      <c r="X20" s="995">
        <v>0</v>
      </c>
      <c r="Y20" s="995">
        <v>0</v>
      </c>
      <c r="Z20" s="995">
        <v>0</v>
      </c>
      <c r="AA20" s="995">
        <v>0</v>
      </c>
      <c r="AB20" s="995">
        <v>0</v>
      </c>
      <c r="AC20" s="995">
        <v>0</v>
      </c>
      <c r="AD20" s="995">
        <v>0</v>
      </c>
    </row>
    <row r="21" spans="1:30">
      <c r="A21" s="377" t="s">
        <v>1043</v>
      </c>
      <c r="B21" s="997">
        <f>B10/('Vėjas ir Saulė'!$G8*4368)*1000</f>
        <v>0.25562581434225723</v>
      </c>
      <c r="C21" s="590">
        <f>C10/('Vėjas ir Saulė'!$G8*8760)*1000</f>
        <v>0.25609481014985752</v>
      </c>
      <c r="D21" s="590">
        <f>D10/('Vėjas ir Saulė'!$G8*8760)*1000</f>
        <v>0.24835662406913667</v>
      </c>
      <c r="E21" s="589">
        <v>0.25553204774600841</v>
      </c>
      <c r="F21" s="589">
        <f>F10/('Vėjas ir Saulė'!$G8*8784)*1000</f>
        <v>0.30109516540140097</v>
      </c>
      <c r="G21" s="589">
        <f>G10/('Vėjas ir Saulė'!$G8*8760)*1000</f>
        <v>0.28998132910422603</v>
      </c>
      <c r="H21" s="587"/>
      <c r="I21" s="588">
        <f>I10/('Vėjas ir Saulė'!$G8*2184)*1000</f>
        <v>0.18568232662192394</v>
      </c>
      <c r="J21" s="589">
        <f>J10/('Vėjas ir Saulė'!$G8*2184)*1000</f>
        <v>0.3255693020625906</v>
      </c>
      <c r="K21" s="589">
        <f>K10/('Vėjas ir Saulė'!$G8*2208)*1000</f>
        <v>0.35085655578251135</v>
      </c>
      <c r="L21" s="589">
        <f>L10/('Vėjas ir Saulė'!$G8*2208)*1000</f>
        <v>0.16454390988230724</v>
      </c>
      <c r="M21" s="589">
        <f>M10/('Vėjas ir Saulė'!$G8*2184)*1000</f>
        <v>0.16486005605133122</v>
      </c>
      <c r="N21" s="589">
        <f>N10/('Vėjas ir Saulė'!$G8*2160)*1000</f>
        <v>0.34506108625403931</v>
      </c>
      <c r="O21" s="589">
        <f>O10/('Vėjas ir Saulė'!$G8*2208)*1000</f>
        <v>0.23441187019745163</v>
      </c>
      <c r="P21" s="589">
        <f>P10/('Vėjas ir Saulė'!$G8*2208)*1000</f>
        <v>0.1574777198229744</v>
      </c>
      <c r="Q21" s="589">
        <f>Q10/('Vėjas ir Saulė'!$G8*2184)*1000</f>
        <v>0.21824092853455268</v>
      </c>
      <c r="R21" s="589">
        <f>R10/('Vėjas ir Saulė'!$G8*2160)*1000</f>
        <v>0.38596001118568235</v>
      </c>
      <c r="S21" s="589">
        <f>S10/('Vėjas ir Saulė'!$G8*2208)*1000</f>
        <v>0.33231853662095123</v>
      </c>
      <c r="T21" s="589">
        <f>T10/('Vėjas ir Saulė'!$G8*2208)*1000</f>
        <v>0.19140283046396261</v>
      </c>
      <c r="U21" s="589">
        <f>U10/('Vėjas ir Saulė'!$G8*2184)*1000</f>
        <v>0.22239551835189419</v>
      </c>
      <c r="V21" s="589">
        <f>V10/('Vėjas ir Saulė'!$G8*2160)*1000</f>
        <v>0.27609821650509569</v>
      </c>
      <c r="W21" s="589">
        <f>W10/('Vėjas ir Saulė'!$G8*2208)*1000</f>
        <v>0.32967297077132568</v>
      </c>
      <c r="X21" s="589">
        <f>X10/('Vėjas ir Saulė'!$G8*2208)*1000</f>
        <v>0.19345169487403946</v>
      </c>
      <c r="Y21" s="589">
        <f>Y10/('Vėjas ir Saulė'!$G8*2184)*1000</f>
        <v>0.26569434201145609</v>
      </c>
      <c r="Z21" s="589">
        <f>Z10/('Vėjas ir Saulė'!$G8*2184)*1000</f>
        <v>0.41643050741205107</v>
      </c>
      <c r="AA21" s="589">
        <f>AA10/('Vėjas ir Saulė'!$G8*2208)*1000</f>
        <v>0.31917979768505</v>
      </c>
      <c r="AB21" s="589">
        <f>AB10/('Vėjas ir Saulė'!$G8*2208)*1000</f>
        <v>0.23053837175372044</v>
      </c>
      <c r="AC21" s="589">
        <f>AC10/('Vėjas ir Saulė'!$G8*2184)*1000</f>
        <v>0.23448429087690831</v>
      </c>
      <c r="AD21" s="589">
        <f>AD10/('Vėjas ir Saulė'!$G8*2160)*1000</f>
        <v>0.37701158960974401</v>
      </c>
    </row>
    <row r="22" spans="1:30">
      <c r="A22" s="377" t="s">
        <v>1044</v>
      </c>
      <c r="B22" s="997">
        <f>B11/('Vėjas ir Saulė'!$G9*4368)*1000</f>
        <v>0.2439800636521948</v>
      </c>
      <c r="C22" s="590">
        <f>C11/('Vėjas ir Saulė'!$G9*8760)*1000</f>
        <v>0.28300847743094543</v>
      </c>
      <c r="D22" s="590">
        <f>D11/('Vėjas ir Saulė'!$G9*8760)*1000</f>
        <v>0.29656666541906829</v>
      </c>
      <c r="E22" s="589">
        <v>0.34219659655163814</v>
      </c>
      <c r="F22" s="589">
        <f>F11/('Vėjas ir Saulė'!$G9*8784)*1000</f>
        <v>0.38441739576179246</v>
      </c>
      <c r="G22" s="589">
        <f>G11/('Vėjas ir Saulė'!$G9*8760)*1000</f>
        <v>0.33423509743743296</v>
      </c>
      <c r="H22" s="148"/>
      <c r="I22" s="588">
        <f>I11/('Vėjas ir Saulė'!$G9*2184)*1000</f>
        <v>0.18567475329770408</v>
      </c>
      <c r="J22" s="589">
        <f>J11/('Vėjas ir Saulė'!$G9*2184)*1000</f>
        <v>0.30228537400668543</v>
      </c>
      <c r="K22" s="589">
        <f>K11/('Vėjas ir Saulė'!$G9*2208)*1000</f>
        <v>0.2575334600459333</v>
      </c>
      <c r="L22" s="589">
        <f>L11/('Vėjas ir Saulė'!$G9*2208)*1000</f>
        <v>0.26886829809139151</v>
      </c>
      <c r="M22" s="589">
        <f>M11/('Vėjas ir Saulė'!$G9*2184)*1000</f>
        <v>0.20398719449948954</v>
      </c>
      <c r="N22" s="589">
        <f>N11/('Vėjas ir Saulė'!$G9*2160)*1000</f>
        <v>0.40340330904675165</v>
      </c>
      <c r="O22" s="589">
        <f>O11/('Vėjas ir Saulė'!$G9*2208)*1000</f>
        <v>0.32665053060901239</v>
      </c>
      <c r="P22" s="589">
        <f>P11/('Vėjas ir Saulė'!$G9*2208)*1000</f>
        <v>0.19707288944325646</v>
      </c>
      <c r="Q22" s="589">
        <f>Q11/('Vėjas ir Saulė'!$G9*2184)*1000</f>
        <v>0.27684708961348303</v>
      </c>
      <c r="R22" s="589">
        <f>R11/('Vėjas ir Saulė'!$G9*2160)*1000</f>
        <v>0.38745770087026915</v>
      </c>
      <c r="S22" s="589">
        <f>S11/('Vėjas ir Saulė'!$G9*2208)*1000</f>
        <v>0.44853934030252629</v>
      </c>
      <c r="T22" s="589">
        <f>T11/('Vėjas ir Saulė'!$G9*2208)*1000</f>
        <v>0.30675833531321772</v>
      </c>
      <c r="U22" s="589">
        <f>U11/('Vėjas ir Saulė'!$G9*2184)*1000</f>
        <v>0.26086195680457974</v>
      </c>
      <c r="V22" s="589">
        <f>V11/('Vėjas ir Saulė'!$G9*2160)*1000</f>
        <v>0.35195481683869662</v>
      </c>
      <c r="W22" s="589">
        <f>W11/('Vėjas ir Saulė'!$G9*2208)*1000</f>
        <v>0.42244330106121802</v>
      </c>
      <c r="X22" s="589">
        <f>X11/('Vėjas ir Saulė'!$G9*2208)*1000</f>
        <v>0.29068536172487525</v>
      </c>
      <c r="Y22" s="589">
        <f>Y11/('Vėjas ir Saulė'!$G9*2184)*1000</f>
        <v>0.29379108368862461</v>
      </c>
      <c r="Z22" s="589">
        <f>Z11/('Vėjas ir Saulė'!$G9*2184)*1000</f>
        <v>0.53136199183330324</v>
      </c>
      <c r="AA22" s="589">
        <f>AA11/('Vėjas ir Saulė'!$G9*2208)*1000</f>
        <v>0.38689603627148172</v>
      </c>
      <c r="AB22" s="589">
        <f>AB11/('Vėjas ir Saulė'!$G9*2208)*1000</f>
        <v>0.25274661934743009</v>
      </c>
      <c r="AC22" s="589">
        <f>AC11/('Vėjas ir Saulė'!$G9*2184)*1000</f>
        <v>0.2315378110050241</v>
      </c>
      <c r="AD22" s="589">
        <f>AD11/('Vėjas ir Saulė'!$G9*2160)*1000</f>
        <v>0.46754161606962158</v>
      </c>
    </row>
    <row r="23" spans="1:30">
      <c r="A23" s="377" t="s">
        <v>1045</v>
      </c>
      <c r="B23" s="997">
        <f>B12/('Vėjas ir Saulė'!$G10*4368)*1000</f>
        <v>0.36466680975274723</v>
      </c>
      <c r="C23" s="590">
        <f>C12/('Vėjas ir Saulė'!$G10*8760)*1000</f>
        <v>0.34446436453576867</v>
      </c>
      <c r="D23" s="590">
        <f>D12/('Vėjas ir Saulė'!$G10*8760)*1000</f>
        <v>0.33279450152207007</v>
      </c>
      <c r="E23" s="589">
        <v>0.3651059979071537</v>
      </c>
      <c r="F23" s="589">
        <f>F12/('Vėjas ir Saulė'!$G10*8784)*1000</f>
        <v>0.38737320222374011</v>
      </c>
      <c r="G23" s="589">
        <f>G12/('Vėjas ir Saulė'!$G10*8760)*1000</f>
        <v>0.39634656582952815</v>
      </c>
      <c r="H23" s="148"/>
      <c r="I23" s="588">
        <f>I12/('Vėjas ir Saulė'!$G10*2184)*1000</f>
        <v>0.27960355616605614</v>
      </c>
      <c r="J23" s="589">
        <f>J12/('Vėjas ir Saulė'!$G10*2184)*1000</f>
        <v>0.44973006333943832</v>
      </c>
      <c r="K23" s="589">
        <f>K12/('Vėjas ir Saulė'!$G10*2208)*1000</f>
        <v>0.44888851147343001</v>
      </c>
      <c r="L23" s="589">
        <f>L12/('Vėjas ir Saulė'!$G10*2208)*1000</f>
        <v>0.23515726902173917</v>
      </c>
      <c r="M23" s="589">
        <f>M12/('Vėjas ir Saulė'!$G10*2184)*1000</f>
        <v>0.23720276251526248</v>
      </c>
      <c r="N23" s="589">
        <f>N12/('Vėjas ir Saulė'!$G10*2160)*1000</f>
        <v>0.45790922067901235</v>
      </c>
      <c r="O23" s="589">
        <f>O12/('Vėjas ir Saulė'!$G10*2208)*1000</f>
        <v>0.31878953426932377</v>
      </c>
      <c r="P23" s="589">
        <f>P12/('Vėjas ir Saulė'!$G10*2208)*1000</f>
        <v>0.22910182669082124</v>
      </c>
      <c r="Q23" s="589">
        <f>Q12/('Vėjas ir Saulė'!$G10*2184)*1000</f>
        <v>0.31767336309523808</v>
      </c>
      <c r="R23" s="589">
        <f>R12/('Vėjas ir Saulė'!$G10*2160)*1000</f>
        <v>0.46839679783950616</v>
      </c>
      <c r="S23" s="589">
        <f>S12/('Vėjas ir Saulė'!$G10*2208)*1000</f>
        <v>0.47143646210748791</v>
      </c>
      <c r="T23" s="589">
        <f>T12/('Vėjas ir Saulė'!$G10*2208)*1000</f>
        <v>0.28883605072463764</v>
      </c>
      <c r="U23" s="589">
        <f>U12/('Vėjas ir Saulė'!$G10*2184)*1000</f>
        <v>0.32171235882173382</v>
      </c>
      <c r="V23" s="589">
        <f>V12/('Vėjas ir Saulė'!$G10*2160)*1000</f>
        <v>0.37825326003086418</v>
      </c>
      <c r="W23" s="589">
        <f>W12/('Vėjas ir Saulė'!$G10*2208)*1000</f>
        <v>0.42821059782608689</v>
      </c>
      <c r="X23" s="589">
        <f>X12/('Vėjas ir Saulė'!$G10*2208)*1000</f>
        <v>0.26540387228260864</v>
      </c>
      <c r="Y23" s="589">
        <f>Y12/('Vėjas ir Saulė'!$G10*2184)*1000</f>
        <v>0.33873202838827832</v>
      </c>
      <c r="Z23" s="589">
        <f>Z12/('Vėjas ir Saulė'!$G10*2184)*1000</f>
        <v>0.518037870115995</v>
      </c>
      <c r="AA23" s="589">
        <f>AA12/('Vėjas ir Saulė'!$G10*2208)*1000</f>
        <v>0.45624188556763279</v>
      </c>
      <c r="AB23" s="589">
        <f>AB12/('Vėjas ir Saulė'!$G10*2208)*1000</f>
        <v>0.31457248263888887</v>
      </c>
      <c r="AC23" s="589">
        <f>AC12/('Vėjas ir Saulė'!$G10*2184)*1000</f>
        <v>0.32862665979853478</v>
      </c>
      <c r="AD23" s="589">
        <f>AD12/('Vėjas ir Saulė'!$G10*2160)*1000</f>
        <v>0.4871838734567901</v>
      </c>
    </row>
    <row r="24" spans="1:30" ht="15.6">
      <c r="A24" s="377" t="s">
        <v>1050</v>
      </c>
      <c r="B24" s="997">
        <f>B13/('Vėjas ir Saulė'!$G11*4368)*1000</f>
        <v>0.349793005184379</v>
      </c>
      <c r="C24" s="590">
        <f>C13/('Vėjas ir Saulė'!$G11*8760)*1000</f>
        <v>0.3252929851634645</v>
      </c>
      <c r="D24" s="590">
        <f>D13/('Vėjas ir Saulė'!$G11*8760)*1000</f>
        <v>0.33634974907727549</v>
      </c>
      <c r="E24" s="589">
        <v>0.43782938750989869</v>
      </c>
      <c r="F24" s="591">
        <v>0</v>
      </c>
      <c r="G24" s="591">
        <v>0</v>
      </c>
      <c r="H24" s="148"/>
      <c r="I24" s="588">
        <f>I13/('Vėjas ir Saulė'!$G11*2184)*1000</f>
        <v>0.24293730763379323</v>
      </c>
      <c r="J24" s="589">
        <f>J13/('Vėjas ir Saulė'!$G11*2184)*1000</f>
        <v>0.45664870273496472</v>
      </c>
      <c r="K24" s="589">
        <f>K13/('Vėjas ir Saulė'!$G11*2208)*1000</f>
        <v>0.47941168526492878</v>
      </c>
      <c r="L24" s="589">
        <f>L13/('Vėjas ir Saulė'!$G11*2208)*1000</f>
        <v>0.20595896806655245</v>
      </c>
      <c r="M24" s="589">
        <f>M13/('Vėjas ir Saulė'!$G11*2184)*1000</f>
        <v>0.20844094161429624</v>
      </c>
      <c r="N24" s="589">
        <f>N13/('Vėjas ir Saulė'!$G11*2160)*1000</f>
        <v>0.40788570879185893</v>
      </c>
      <c r="O24" s="589">
        <f>O13/('Vėjas ir Saulė'!$G11*2208)*1000</f>
        <v>0.39067747642419465</v>
      </c>
      <c r="P24" s="589">
        <f>P13/('Vėjas ir Saulė'!$G11*2208)*1000</f>
        <v>0.20894442322236115</v>
      </c>
      <c r="Q24" s="589">
        <f>Q13/('Vėjas ir Saulė'!$G11*2184)*1000</f>
        <v>0.26096829200263705</v>
      </c>
      <c r="R24" s="589">
        <f>R13/('Vėjas ir Saulė'!$G11*2160)*1000</f>
        <v>0.48727032303869366</v>
      </c>
      <c r="S24" s="589">
        <v>0.43782938750989869</v>
      </c>
      <c r="T24" s="379">
        <v>0</v>
      </c>
      <c r="U24" s="379">
        <v>0</v>
      </c>
      <c r="V24" s="379">
        <v>0</v>
      </c>
      <c r="W24" s="379">
        <v>0</v>
      </c>
      <c r="X24" s="379">
        <v>0</v>
      </c>
      <c r="Y24" s="379">
        <v>0</v>
      </c>
      <c r="Z24" s="379">
        <v>0</v>
      </c>
      <c r="AA24" s="379">
        <v>0</v>
      </c>
      <c r="AB24" s="379">
        <v>0</v>
      </c>
      <c r="AC24" s="379">
        <v>0</v>
      </c>
      <c r="AD24" s="379">
        <v>0</v>
      </c>
    </row>
    <row r="25" spans="1:30" s="116" customFormat="1" ht="15.6">
      <c r="A25" s="377" t="s">
        <v>1051</v>
      </c>
      <c r="B25" s="999">
        <f>+J25</f>
        <v>0.41222236757951042</v>
      </c>
      <c r="C25" s="590">
        <f>C14/('Vėjas ir Saulė'!$G12*8760)*1000</f>
        <v>0.21128668188736682</v>
      </c>
      <c r="D25" s="591">
        <v>0</v>
      </c>
      <c r="E25" s="591">
        <v>0</v>
      </c>
      <c r="F25" s="591">
        <v>0</v>
      </c>
      <c r="G25" s="591">
        <v>0</v>
      </c>
      <c r="H25" s="148"/>
      <c r="I25" s="588">
        <f>I14/('Vėjas ir Saulė'!$G12*2184)*1000</f>
        <v>0.25596328274899699</v>
      </c>
      <c r="J25" s="594">
        <f>J14/('Vėjas ir Saulė'!$G12*2184)*1000</f>
        <v>0.41222236757951042</v>
      </c>
      <c r="K25" s="594">
        <f>K14/('Vėjas ir Saulė'!$G12*2208)*1000</f>
        <v>0.34582614446744886</v>
      </c>
      <c r="L25" s="594">
        <v>0.26557558114320406</v>
      </c>
      <c r="M25" s="379">
        <v>0</v>
      </c>
      <c r="N25" s="379">
        <v>0</v>
      </c>
      <c r="O25" s="379">
        <v>0</v>
      </c>
      <c r="P25" s="379">
        <v>0</v>
      </c>
      <c r="Q25" s="379">
        <v>0</v>
      </c>
      <c r="R25" s="379">
        <v>0</v>
      </c>
      <c r="S25" s="379">
        <v>0</v>
      </c>
      <c r="T25" s="379">
        <v>0</v>
      </c>
      <c r="U25" s="379">
        <v>0</v>
      </c>
      <c r="V25" s="379">
        <v>0</v>
      </c>
      <c r="W25" s="379">
        <v>0</v>
      </c>
      <c r="X25" s="379">
        <v>0</v>
      </c>
      <c r="Y25" s="379">
        <v>0</v>
      </c>
      <c r="Z25" s="379">
        <v>0</v>
      </c>
      <c r="AA25" s="379">
        <v>0</v>
      </c>
      <c r="AB25" s="379">
        <v>0</v>
      </c>
      <c r="AC25" s="379">
        <v>0</v>
      </c>
      <c r="AD25" s="379">
        <v>0</v>
      </c>
    </row>
    <row r="26" spans="1:30" s="116" customFormat="1" ht="15.6">
      <c r="A26" s="607" t="s">
        <v>1052</v>
      </c>
      <c r="B26" s="588">
        <v>0.1923</v>
      </c>
      <c r="C26" s="995">
        <v>0</v>
      </c>
      <c r="D26" s="995">
        <v>0</v>
      </c>
      <c r="E26" s="995">
        <v>0</v>
      </c>
      <c r="F26" s="995">
        <v>0</v>
      </c>
      <c r="G26" s="995">
        <v>0</v>
      </c>
      <c r="H26" s="148"/>
      <c r="I26" s="588">
        <v>0.15439468864468864</v>
      </c>
      <c r="J26" s="771">
        <v>0.30373655913978492</v>
      </c>
      <c r="K26" s="995">
        <v>0</v>
      </c>
      <c r="L26" s="995">
        <v>0</v>
      </c>
      <c r="M26" s="995">
        <v>0</v>
      </c>
      <c r="N26" s="995">
        <v>0</v>
      </c>
      <c r="O26" s="995">
        <v>0</v>
      </c>
      <c r="P26" s="995">
        <v>0</v>
      </c>
      <c r="Q26" s="995">
        <v>0</v>
      </c>
      <c r="R26" s="995">
        <v>0</v>
      </c>
      <c r="S26" s="995">
        <v>0</v>
      </c>
      <c r="T26" s="995">
        <v>0</v>
      </c>
      <c r="U26" s="995">
        <v>0</v>
      </c>
      <c r="V26" s="995">
        <v>0</v>
      </c>
      <c r="W26" s="995">
        <v>0</v>
      </c>
      <c r="X26" s="995">
        <v>0</v>
      </c>
      <c r="Y26" s="995">
        <v>0</v>
      </c>
      <c r="Z26" s="995">
        <v>0</v>
      </c>
      <c r="AA26" s="995">
        <v>0</v>
      </c>
      <c r="AB26" s="995">
        <v>0</v>
      </c>
      <c r="AC26" s="995">
        <v>0</v>
      </c>
      <c r="AD26" s="995">
        <v>0</v>
      </c>
    </row>
    <row r="27" spans="1:30" ht="16.2" thickBot="1">
      <c r="A27" s="388" t="s">
        <v>667</v>
      </c>
      <c r="B27" s="592">
        <v>0.30299999999999999</v>
      </c>
      <c r="C27" s="593">
        <v>0.31505677236133206</v>
      </c>
      <c r="D27" s="593">
        <f>SUM(D7:D13)/(SUM('Vėjas ir Saulė'!$G$6:$G$11)*8760)*1000</f>
        <v>0.31583214571100016</v>
      </c>
      <c r="E27" s="593">
        <f>SUM(E7:E12)/(SUM('Vėjas ir Saulė'!$G$6:$G$10)*8760)*1000</f>
        <v>0.31572716730466788</v>
      </c>
      <c r="F27" s="593">
        <f>SUM(F7:F12)/(SUM('Vėjas ir Saulė'!$G$6:$G$10)*8784)*1000</f>
        <v>0.35247699299394319</v>
      </c>
      <c r="G27" s="593">
        <f>SUM(G7:G12)/(SUM('Vėjas ir Saulė'!$G$6:$G$10)*8760)*1000</f>
        <v>0.33809489048693275</v>
      </c>
      <c r="H27" s="586"/>
      <c r="I27" s="772">
        <v>0.22408069999999999</v>
      </c>
      <c r="J27" s="1000">
        <v>0.40770000000000001</v>
      </c>
      <c r="K27" s="593">
        <f>SUM(K7:K14)/('Vėjas ir Saulė'!$G14*2208)*1000</f>
        <v>0.33456143468180466</v>
      </c>
      <c r="L27" s="593" cm="1">
        <f t="array" ref="L27">SUM(L7:L13/(SUM('Vėjas ir Saulė'!$G$6:$G$11)*2208)*1000)</f>
        <v>0.21156468720494948</v>
      </c>
      <c r="M27" s="593" cm="1">
        <f t="array" ref="M27">SUM(M7:M13/(SUM('Vėjas ir Saulė'!$G$6:$G$11)*2184)*1000)</f>
        <v>0.20430221116485578</v>
      </c>
      <c r="N27" s="593" cm="1">
        <f t="array" ref="N27">SUM(N7:N13/(SUM('Vėjas ir Saulė'!$G$6:$G$11)*2160)*1000)</f>
        <v>0.40506571446909517</v>
      </c>
      <c r="O27" s="593" cm="1">
        <f t="array" ref="O27">SUM(O7:O13/(SUM('Vėjas ir Saulė'!$G$6:$G$11)*2208)*1000)</f>
        <v>0.34439020108770146</v>
      </c>
      <c r="P27" s="593" cm="1">
        <f t="array" ref="P27">SUM(P7:P13/(SUM('Vėjas ir Saulė'!$G$6:$G$11)*2208)*1000)</f>
        <v>0.2023913751173817</v>
      </c>
      <c r="Q27" s="593" cm="1">
        <f t="array" ref="Q27">SUM(Q7:Q13/(SUM('Vėjas ir Saulė'!$G$6:$G$11)*2184)*1000)</f>
        <v>0.26357298539640073</v>
      </c>
      <c r="R27" s="593" cm="1">
        <f t="array" ref="R27">SUM(R7:R13/(SUM('Vėjas ir Saulė'!$G$6:$G$11)*2160)*1000)</f>
        <v>0.45544096113972166</v>
      </c>
      <c r="S27" s="593" cm="1">
        <f t="array" ref="S27">SUM(S7:S12/(SUM('Vėjas ir Saulė'!$G$6:$G$10)*2208)*1000)</f>
        <v>0.41282541885254154</v>
      </c>
      <c r="T27" s="593" cm="1">
        <f t="array" ref="T27">SUM(T7:T12/(SUM('Vėjas ir Saulė'!$G$6:$G$10)*2208)*1000)</f>
        <v>0.25481573621023895</v>
      </c>
      <c r="U27" s="593" cm="1">
        <f t="array" ref="U27">SUM(U7:U12/(SUM('Vėjas ir Saulė'!$G$6:$G$10)*2184)*1000)</f>
        <v>0.2660249271886243</v>
      </c>
      <c r="V27" s="593" cm="1">
        <f t="array" ref="V27">SUM(V7:V12/(SUM('Vėjas ir Saulė'!$G$6:$G$10)*2160)*1000)</f>
        <v>0.32899068251403507</v>
      </c>
      <c r="W27" s="593" cm="1">
        <f t="array" ref="W27">SUM(W7:W12/(SUM('Vėjas ir Saulė'!$G$6:$G$10)*2208)*1000)</f>
        <v>0.39448744795197055</v>
      </c>
      <c r="X27" s="593" cm="1">
        <f t="array" ref="X27">SUM(X7:X12/(SUM('Vėjas ir Saulė'!$G$6:$G$10)*2208)*1000)</f>
        <v>0.24463333907689155</v>
      </c>
      <c r="Y27" s="593" cm="1">
        <f t="array" ref="Y27">SUM(Y7:Y12/(SUM('Vėjas ir Saulė'!$G$6:$G$10)*2184)*1000)</f>
        <v>0.29435006399338903</v>
      </c>
      <c r="Z27" s="593" cm="1">
        <f t="array" ref="Z27">SUM(Z7:Z12/(SUM('Vėjas ir Saulė'!$G$6:$G$10)*2160)*1000)</f>
        <v>0.4824623467303279</v>
      </c>
      <c r="AA27" s="593" cm="1">
        <f t="array" ref="AA27">SUM(AA7:AA12/(SUM('Vėjas ir Saulė'!$G$6:$G$10)*2208)*1000)</f>
        <v>0.39005161726257276</v>
      </c>
      <c r="AB27" s="593" cm="1">
        <f t="array" ref="AB27">SUM(AB7:AB12/(SUM('Vėjas ir Saulė'!$G$6:$G$10)*2208)*1000)</f>
        <v>0.26421129553787237</v>
      </c>
      <c r="AC27" s="593" cm="1">
        <f t="array" ref="AC27">SUM(AC7:AC12/(SUM('Vėjas ir Saulė'!$G$6:$G$10)*2184)*1000)</f>
        <v>0.26020205066779151</v>
      </c>
      <c r="AD27" s="593" cm="1">
        <f t="array" ref="AD27">SUM(AD7:AD12/(SUM('Vėjas ir Saulė'!$G$6:$G$10)*2160)*1000)</f>
        <v>0.43926733821467223</v>
      </c>
    </row>
    <row r="28" spans="1:30" s="116" customFormat="1">
      <c r="A28" s="384" t="s">
        <v>668</v>
      </c>
      <c r="B28" s="389"/>
      <c r="C28" s="390"/>
      <c r="D28" s="390"/>
      <c r="E28" s="387"/>
      <c r="F28" s="387"/>
      <c r="G28" s="387"/>
      <c r="H28" s="138"/>
      <c r="I28" s="541"/>
      <c r="J28" s="542"/>
      <c r="K28" s="542"/>
      <c r="L28" s="542"/>
      <c r="M28" s="542"/>
      <c r="N28" s="387"/>
      <c r="O28" s="387"/>
      <c r="P28" s="387"/>
      <c r="Q28" s="387"/>
      <c r="R28" s="387"/>
      <c r="S28" s="387"/>
      <c r="T28" s="387"/>
      <c r="U28" s="387"/>
      <c r="V28" s="387"/>
      <c r="W28" s="387"/>
      <c r="X28" s="387"/>
      <c r="Y28" s="387"/>
      <c r="Z28" s="387"/>
      <c r="AA28" s="387"/>
      <c r="AB28" s="387"/>
      <c r="AC28" s="387"/>
      <c r="AD28" s="387"/>
    </row>
    <row r="29" spans="1:30" ht="15.6">
      <c r="A29" s="1052" t="s">
        <v>1108</v>
      </c>
      <c r="B29" s="378">
        <f>+SUM(I29:J29)</f>
        <v>19.654992158912698</v>
      </c>
      <c r="C29" s="379">
        <f t="shared" ref="C29:C34" si="16">SUM(K29:N29)</f>
        <v>53.214845791949813</v>
      </c>
      <c r="D29" s="379">
        <f t="shared" ref="D29:D33" si="17">SUM(O29:R29)</f>
        <v>36.464394895219534</v>
      </c>
      <c r="E29" s="379">
        <f>SUM(S29:V29)</f>
        <v>45.084045191512814</v>
      </c>
      <c r="F29" s="379">
        <f t="shared" ref="F29:F34" si="18">SUM(W29:Z29)</f>
        <v>46.368421052631582</v>
      </c>
      <c r="G29" s="379">
        <f t="shared" ref="G29:G34" si="19">SUM(AA29:AD29)</f>
        <v>33.930681578947372</v>
      </c>
      <c r="H29" s="138"/>
      <c r="I29" s="378">
        <v>10.454783063251437</v>
      </c>
      <c r="J29" s="539">
        <v>9.200209095661263</v>
      </c>
      <c r="K29" s="539">
        <v>12.963930998431781</v>
      </c>
      <c r="L29" s="539">
        <v>13.382122320961837</v>
      </c>
      <c r="M29" s="539">
        <v>15.473078933612125</v>
      </c>
      <c r="N29" s="379">
        <v>11.395713538944065</v>
      </c>
      <c r="O29" s="379">
        <v>10.454783063251437</v>
      </c>
      <c r="P29" s="379">
        <v>7.2138003136434907</v>
      </c>
      <c r="Q29" s="379">
        <v>10.680628272251308</v>
      </c>
      <c r="R29" s="379">
        <v>8.1151832460732987</v>
      </c>
      <c r="S29" s="379">
        <v>11.780104712041885</v>
      </c>
      <c r="T29" s="379">
        <v>11.361256544502616</v>
      </c>
      <c r="U29" s="379">
        <v>10.890052356020941</v>
      </c>
      <c r="V29" s="379">
        <v>11.052631578947368</v>
      </c>
      <c r="W29" s="379">
        <v>11.684210526315789</v>
      </c>
      <c r="X29" s="379">
        <v>11.368421052631579</v>
      </c>
      <c r="Y29" s="379">
        <v>11.526315789473685</v>
      </c>
      <c r="Z29" s="379">
        <v>11.789473684210526</v>
      </c>
      <c r="AA29" s="379">
        <v>13.772631578947369</v>
      </c>
      <c r="AB29" s="379">
        <v>6.5578931578947373</v>
      </c>
      <c r="AC29" s="379">
        <v>7.2390799999999995</v>
      </c>
      <c r="AD29" s="379">
        <v>6.3610768421052635</v>
      </c>
    </row>
    <row r="30" spans="1:30">
      <c r="A30" s="377" t="s">
        <v>566</v>
      </c>
      <c r="B30" s="378">
        <f t="shared" ref="B30:B35" si="20">+SUM(I30:J30)</f>
        <v>18.38926174496644</v>
      </c>
      <c r="C30" s="379">
        <f t="shared" si="16"/>
        <v>61.409395973154361</v>
      </c>
      <c r="D30" s="379">
        <f t="shared" si="17"/>
        <v>48.187919463087248</v>
      </c>
      <c r="E30" s="379">
        <f t="shared" ref="E30:E32" si="21">SUM(S30:V30)</f>
        <v>49.047874720357946</v>
      </c>
      <c r="F30" s="379">
        <f t="shared" si="18"/>
        <v>41.533333333333331</v>
      </c>
      <c r="G30" s="379">
        <f t="shared" si="19"/>
        <v>35.997518666666664</v>
      </c>
      <c r="H30" s="138"/>
      <c r="I30" s="378">
        <v>8.1879194630872476</v>
      </c>
      <c r="J30" s="539">
        <v>10.201342281879194</v>
      </c>
      <c r="K30" s="539">
        <v>10.805369127516778</v>
      </c>
      <c r="L30" s="539">
        <v>16.912751677852349</v>
      </c>
      <c r="M30" s="539">
        <v>16.308724832214764</v>
      </c>
      <c r="N30" s="379">
        <v>17.382550335570471</v>
      </c>
      <c r="O30" s="379">
        <v>14.026845637583893</v>
      </c>
      <c r="P30" s="379">
        <v>11.610738255033556</v>
      </c>
      <c r="Q30" s="379">
        <v>11.34228187919463</v>
      </c>
      <c r="R30" s="379">
        <v>11.208053691275168</v>
      </c>
      <c r="S30" s="379">
        <v>11.946308724832214</v>
      </c>
      <c r="T30" s="379">
        <v>12.953020134228188</v>
      </c>
      <c r="U30" s="379">
        <v>12.281879194630871</v>
      </c>
      <c r="V30" s="379">
        <v>11.866666666666667</v>
      </c>
      <c r="W30" s="379">
        <v>15.866666666666667</v>
      </c>
      <c r="X30" s="379">
        <v>7.2</v>
      </c>
      <c r="Y30" s="379">
        <v>9</v>
      </c>
      <c r="Z30" s="379">
        <v>9.4666666666666668</v>
      </c>
      <c r="AA30" s="379">
        <v>15.366000000000001</v>
      </c>
      <c r="AB30" s="379">
        <v>7.3702446666666663</v>
      </c>
      <c r="AC30" s="379">
        <v>7.0470493333333328</v>
      </c>
      <c r="AD30" s="379">
        <v>6.2142246666666656</v>
      </c>
    </row>
    <row r="31" spans="1:30">
      <c r="A31" s="377" t="s">
        <v>568</v>
      </c>
      <c r="B31" s="378">
        <f t="shared" si="20"/>
        <v>34.42622950819672</v>
      </c>
      <c r="C31" s="379">
        <f t="shared" si="16"/>
        <v>55.573770491803273</v>
      </c>
      <c r="D31" s="379">
        <f t="shared" si="17"/>
        <v>37.704918032786885</v>
      </c>
      <c r="E31" s="379">
        <f t="shared" si="21"/>
        <v>35.229508196721312</v>
      </c>
      <c r="F31" s="379">
        <f t="shared" si="18"/>
        <v>27.277777777777779</v>
      </c>
      <c r="G31" s="379">
        <f t="shared" si="19"/>
        <v>22.444444444444443</v>
      </c>
      <c r="H31" s="138"/>
      <c r="I31" s="378">
        <v>17.540983606557376</v>
      </c>
      <c r="J31" s="539">
        <v>16.885245901639344</v>
      </c>
      <c r="K31" s="539">
        <v>18.688524590163933</v>
      </c>
      <c r="L31" s="539">
        <v>12.513661202185792</v>
      </c>
      <c r="M31" s="539">
        <v>12.841530054644808</v>
      </c>
      <c r="N31" s="379">
        <v>11.530054644808743</v>
      </c>
      <c r="O31" s="379">
        <v>11.147540983606557</v>
      </c>
      <c r="P31" s="379">
        <v>8.9071038251366108</v>
      </c>
      <c r="Q31" s="379">
        <v>9.2349726775956285</v>
      </c>
      <c r="R31" s="379">
        <v>8.415300546448087</v>
      </c>
      <c r="S31" s="379">
        <v>8.7978142076502728</v>
      </c>
      <c r="T31" s="379">
        <v>10.163934426229508</v>
      </c>
      <c r="U31" s="379">
        <v>7.2677595628415297</v>
      </c>
      <c r="V31" s="379">
        <v>9</v>
      </c>
      <c r="W31" s="379">
        <v>8.2222222222222214</v>
      </c>
      <c r="X31" s="379">
        <v>6.7222222222222223</v>
      </c>
      <c r="Y31" s="379">
        <v>6.166666666666667</v>
      </c>
      <c r="Z31" s="379">
        <v>6.166666666666667</v>
      </c>
      <c r="AA31" s="379">
        <v>7.5</v>
      </c>
      <c r="AB31" s="379">
        <v>3.7222222222222223</v>
      </c>
      <c r="AC31" s="379">
        <v>5.6111111111111107</v>
      </c>
      <c r="AD31" s="379">
        <v>5.6111111111111107</v>
      </c>
    </row>
    <row r="32" spans="1:30">
      <c r="A32" s="377" t="s">
        <v>571</v>
      </c>
      <c r="B32" s="378">
        <f t="shared" si="20"/>
        <v>20.791666666666668</v>
      </c>
      <c r="C32" s="379">
        <f t="shared" si="16"/>
        <v>45.083333333333336</v>
      </c>
      <c r="D32" s="379">
        <f t="shared" si="17"/>
        <v>36.541666666666671</v>
      </c>
      <c r="E32" s="379">
        <f t="shared" si="21"/>
        <v>35.375</v>
      </c>
      <c r="F32" s="379">
        <f t="shared" si="18"/>
        <v>35.5</v>
      </c>
      <c r="G32" s="379">
        <f t="shared" si="19"/>
        <v>34.5959</v>
      </c>
      <c r="H32" s="138"/>
      <c r="I32" s="378">
        <v>8.9583333333333339</v>
      </c>
      <c r="J32" s="539">
        <v>11.833333333333334</v>
      </c>
      <c r="K32" s="539">
        <v>10.666666666666666</v>
      </c>
      <c r="L32" s="539">
        <v>11.083333333333334</v>
      </c>
      <c r="M32" s="539">
        <v>12.208333333333334</v>
      </c>
      <c r="N32" s="379">
        <v>11.125</v>
      </c>
      <c r="O32" s="379">
        <v>10</v>
      </c>
      <c r="P32" s="379">
        <v>8.8333333333333339</v>
      </c>
      <c r="Q32" s="379">
        <v>8.8333333333333339</v>
      </c>
      <c r="R32" s="379">
        <v>8.875</v>
      </c>
      <c r="S32" s="379">
        <v>9.2916666666666661</v>
      </c>
      <c r="T32" s="379">
        <v>9.0833333333333339</v>
      </c>
      <c r="U32" s="379">
        <v>8.5833333333333339</v>
      </c>
      <c r="V32" s="379">
        <v>8.4166666666666661</v>
      </c>
      <c r="W32" s="379">
        <v>9.2916666666666661</v>
      </c>
      <c r="X32" s="379">
        <v>9.3333333333333339</v>
      </c>
      <c r="Y32" s="379">
        <v>8.5</v>
      </c>
      <c r="Z32" s="379">
        <v>8.375</v>
      </c>
      <c r="AA32" s="379">
        <v>6.8975000000000009</v>
      </c>
      <c r="AB32" s="379">
        <v>9.7846991666666678</v>
      </c>
      <c r="AC32" s="379">
        <v>8.7887008333333334</v>
      </c>
      <c r="AD32" s="379">
        <v>9.125</v>
      </c>
    </row>
    <row r="33" spans="1:30">
      <c r="A33" s="377" t="s">
        <v>573</v>
      </c>
      <c r="B33" s="378">
        <f t="shared" si="20"/>
        <v>24.132055378061764</v>
      </c>
      <c r="C33" s="379">
        <f t="shared" si="16"/>
        <v>45.484558040468585</v>
      </c>
      <c r="D33" s="379">
        <f t="shared" si="17"/>
        <v>30.766773162939302</v>
      </c>
      <c r="E33" s="379">
        <f t="shared" ref="E33" si="22">SUM(S33:V33)</f>
        <v>9.2469648562300311</v>
      </c>
      <c r="F33" s="379">
        <f t="shared" si="18"/>
        <v>6.3323961661341857</v>
      </c>
      <c r="G33" s="379">
        <f t="shared" si="19"/>
        <v>0</v>
      </c>
      <c r="H33" s="138"/>
      <c r="I33" s="378">
        <v>8.7859424920127793</v>
      </c>
      <c r="J33" s="539">
        <v>15.346112886048987</v>
      </c>
      <c r="K33" s="539">
        <v>16.304579339723109</v>
      </c>
      <c r="L33" s="539">
        <v>13.49307774227902</v>
      </c>
      <c r="M33" s="539">
        <v>10.223642172523961</v>
      </c>
      <c r="N33" s="379">
        <v>5.4632587859424913</v>
      </c>
      <c r="O33" s="379">
        <v>12.619808306709265</v>
      </c>
      <c r="P33" s="379">
        <v>6.4004259850905214</v>
      </c>
      <c r="Q33" s="379">
        <v>6.1767838125665602</v>
      </c>
      <c r="R33" s="379">
        <v>5.5697550585729498</v>
      </c>
      <c r="S33" s="379">
        <v>1.5858359957401489</v>
      </c>
      <c r="T33" s="379">
        <v>2.2713525026624066</v>
      </c>
      <c r="U33" s="379">
        <v>3.3567625133120336</v>
      </c>
      <c r="V33" s="379">
        <v>2.033013844515442</v>
      </c>
      <c r="W33" s="379">
        <v>0.40851970181043645</v>
      </c>
      <c r="X33" s="379">
        <v>2.9364430244941429</v>
      </c>
      <c r="Y33" s="379">
        <v>1.7179978700745473</v>
      </c>
      <c r="Z33" s="379">
        <v>1.2694355697550586</v>
      </c>
      <c r="AA33" s="379"/>
      <c r="AB33" s="379"/>
      <c r="AC33" s="379"/>
      <c r="AD33" s="379"/>
    </row>
    <row r="34" spans="1:30">
      <c r="A34" s="377" t="s">
        <v>664</v>
      </c>
      <c r="B34" s="378">
        <f t="shared" si="20"/>
        <v>17.285714285714285</v>
      </c>
      <c r="C34" s="379">
        <f t="shared" si="16"/>
        <v>26.952380952380953</v>
      </c>
      <c r="D34" s="379">
        <f t="shared" ref="D34" si="23">SUM(O34:R34)</f>
        <v>0</v>
      </c>
      <c r="E34" s="379">
        <f t="shared" ref="E34" si="24">SUM(S34:V34)</f>
        <v>0</v>
      </c>
      <c r="F34" s="379">
        <f t="shared" si="18"/>
        <v>0</v>
      </c>
      <c r="G34" s="379">
        <f t="shared" si="19"/>
        <v>0</v>
      </c>
      <c r="H34" s="138"/>
      <c r="I34" s="378">
        <v>10.111111111111111</v>
      </c>
      <c r="J34" s="539">
        <v>7.1746031746031749</v>
      </c>
      <c r="K34" s="539">
        <v>10.730158730158729</v>
      </c>
      <c r="L34" s="539">
        <v>9.1111111111111107</v>
      </c>
      <c r="M34" s="539">
        <v>4.0317460317460316</v>
      </c>
      <c r="N34" s="379">
        <v>3.0793650793650795</v>
      </c>
      <c r="O34" s="379">
        <v>0</v>
      </c>
      <c r="P34" s="379">
        <v>0</v>
      </c>
      <c r="Q34" s="379">
        <v>0</v>
      </c>
      <c r="R34" s="379">
        <v>0</v>
      </c>
      <c r="S34" s="379">
        <v>0</v>
      </c>
      <c r="T34" s="379">
        <v>0</v>
      </c>
      <c r="U34" s="379">
        <v>0</v>
      </c>
      <c r="V34" s="379">
        <v>0</v>
      </c>
      <c r="W34" s="379">
        <v>0</v>
      </c>
      <c r="X34" s="379">
        <v>0</v>
      </c>
      <c r="Y34" s="379">
        <v>0</v>
      </c>
      <c r="Z34" s="379">
        <v>0</v>
      </c>
      <c r="AA34" s="379">
        <v>0</v>
      </c>
      <c r="AB34" s="379">
        <v>0</v>
      </c>
      <c r="AC34" s="379">
        <v>0</v>
      </c>
      <c r="AD34" s="379">
        <v>0</v>
      </c>
    </row>
    <row r="35" spans="1:30">
      <c r="A35" s="377" t="s">
        <v>665</v>
      </c>
      <c r="B35" s="378">
        <f t="shared" si="20"/>
        <v>6.1999999999999993</v>
      </c>
      <c r="C35" s="379"/>
      <c r="D35" s="379"/>
      <c r="E35" s="379"/>
      <c r="F35" s="379"/>
      <c r="G35" s="379"/>
      <c r="H35" s="138"/>
      <c r="I35" s="378">
        <v>4.22</v>
      </c>
      <c r="J35" s="539">
        <v>1.98</v>
      </c>
      <c r="K35" s="539"/>
      <c r="L35" s="539"/>
      <c r="M35" s="539"/>
      <c r="N35" s="379"/>
      <c r="O35" s="379"/>
      <c r="P35" s="379"/>
      <c r="Q35" s="379"/>
      <c r="R35" s="379"/>
      <c r="S35" s="379"/>
      <c r="T35" s="379"/>
      <c r="U35" s="379"/>
      <c r="V35" s="379"/>
      <c r="W35" s="379"/>
      <c r="X35" s="379"/>
      <c r="Y35" s="379"/>
      <c r="Z35" s="379"/>
      <c r="AA35" s="379"/>
      <c r="AB35" s="379"/>
      <c r="AC35" s="379"/>
      <c r="AD35" s="379"/>
    </row>
    <row r="36" spans="1:30">
      <c r="A36" s="1053" t="s">
        <v>1109</v>
      </c>
      <c r="B36" s="481"/>
      <c r="C36" s="481"/>
      <c r="D36" s="481"/>
      <c r="E36" s="481"/>
      <c r="F36" s="481"/>
      <c r="G36" s="481"/>
      <c r="H36" s="392"/>
      <c r="I36" s="392"/>
      <c r="J36" s="392"/>
      <c r="K36" s="392"/>
      <c r="L36" s="392"/>
      <c r="M36" s="392"/>
      <c r="N36" s="392"/>
      <c r="O36" s="392"/>
      <c r="P36" s="392"/>
      <c r="Q36" s="392"/>
      <c r="R36" s="392"/>
      <c r="S36" s="392"/>
      <c r="T36" s="392"/>
      <c r="U36" s="392"/>
      <c r="V36" s="481"/>
      <c r="W36" s="481"/>
      <c r="X36" s="481"/>
      <c r="Y36" s="481"/>
      <c r="Z36" s="481"/>
      <c r="AA36" s="481"/>
      <c r="AB36" s="481"/>
      <c r="AC36" s="481"/>
      <c r="AD36" s="481"/>
    </row>
    <row r="37" spans="1:30">
      <c r="A37" s="1053" t="s">
        <v>1056</v>
      </c>
      <c r="B37" s="481"/>
      <c r="C37" s="481"/>
      <c r="D37" s="481"/>
      <c r="E37" s="481"/>
      <c r="F37" s="481"/>
      <c r="G37" s="481"/>
      <c r="H37" s="392"/>
      <c r="I37" s="392"/>
      <c r="J37" s="392"/>
      <c r="K37" s="392"/>
      <c r="L37" s="392"/>
      <c r="M37" s="392"/>
      <c r="N37" s="392"/>
      <c r="O37" s="392"/>
      <c r="P37" s="392"/>
      <c r="Q37" s="392"/>
      <c r="R37" s="392"/>
      <c r="S37" s="392"/>
      <c r="T37" s="392"/>
      <c r="U37" s="392"/>
      <c r="V37" s="481"/>
      <c r="W37" s="481"/>
      <c r="X37" s="481"/>
      <c r="Y37" s="481"/>
      <c r="Z37" s="481"/>
      <c r="AA37" s="481"/>
      <c r="AB37" s="481"/>
      <c r="AC37" s="481"/>
      <c r="AD37" s="481"/>
    </row>
    <row r="38" spans="1:30">
      <c r="A38" s="1054" t="s">
        <v>1055</v>
      </c>
      <c r="B38" s="481"/>
      <c r="C38" s="481"/>
      <c r="D38" s="481"/>
      <c r="E38" s="481"/>
      <c r="F38" s="481"/>
      <c r="G38" s="481"/>
      <c r="H38" s="392"/>
      <c r="I38" s="392"/>
      <c r="J38" s="392"/>
      <c r="K38" s="392"/>
      <c r="L38" s="392"/>
      <c r="M38" s="392"/>
      <c r="N38" s="392"/>
      <c r="O38" s="392"/>
      <c r="P38" s="392"/>
      <c r="Q38" s="392"/>
      <c r="R38" s="392"/>
      <c r="S38" s="392"/>
      <c r="T38" s="392"/>
      <c r="U38" s="392"/>
      <c r="V38" s="481"/>
      <c r="W38" s="481"/>
      <c r="X38" s="481"/>
      <c r="Y38" s="481"/>
      <c r="Z38" s="481"/>
      <c r="AA38" s="481"/>
      <c r="AB38" s="481"/>
      <c r="AC38" s="481"/>
      <c r="AD38" s="481"/>
    </row>
    <row r="39" spans="1:30">
      <c r="A39" s="126" t="s">
        <v>1053</v>
      </c>
      <c r="B39" s="481"/>
      <c r="C39" s="481"/>
      <c r="D39" s="481"/>
      <c r="E39" s="481"/>
      <c r="F39" s="481"/>
      <c r="G39" s="481"/>
      <c r="H39" s="392"/>
      <c r="I39" s="392"/>
      <c r="J39" s="392"/>
      <c r="K39" s="392"/>
      <c r="L39" s="392"/>
      <c r="M39" s="392"/>
      <c r="N39" s="392"/>
      <c r="O39" s="392"/>
      <c r="P39" s="392"/>
      <c r="Q39" s="392"/>
      <c r="R39" s="392"/>
      <c r="S39" s="392"/>
      <c r="T39" s="392"/>
      <c r="U39" s="392"/>
      <c r="V39" s="481"/>
      <c r="W39" s="481"/>
      <c r="X39" s="481"/>
      <c r="Y39" s="481"/>
      <c r="Z39" s="481"/>
      <c r="AA39" s="481"/>
      <c r="AB39" s="481"/>
      <c r="AC39" s="481"/>
      <c r="AD39" s="481"/>
    </row>
    <row r="40" spans="1:30">
      <c r="A40" s="126" t="s">
        <v>1054</v>
      </c>
      <c r="B40" s="481"/>
      <c r="C40" s="481"/>
      <c r="D40" s="481"/>
      <c r="E40" s="481"/>
      <c r="F40" s="492"/>
      <c r="G40" s="492"/>
      <c r="H40" s="492"/>
      <c r="I40" s="392"/>
      <c r="J40" s="392"/>
      <c r="K40" s="392"/>
      <c r="L40" s="392"/>
      <c r="M40" s="392"/>
      <c r="N40" s="392"/>
      <c r="O40" s="392"/>
      <c r="P40" s="392"/>
      <c r="Q40" s="392"/>
      <c r="R40" s="392"/>
      <c r="S40" s="392"/>
      <c r="T40" s="392"/>
      <c r="U40" s="392"/>
      <c r="V40" s="481"/>
      <c r="W40" s="492"/>
      <c r="X40" s="492"/>
      <c r="Y40" s="492"/>
      <c r="Z40" s="492"/>
      <c r="AA40" s="492"/>
      <c r="AB40" s="492"/>
      <c r="AC40" s="492"/>
      <c r="AD40" s="492"/>
    </row>
    <row r="41" spans="1:30">
      <c r="A41" s="481"/>
      <c r="B41" s="481"/>
      <c r="C41" s="481"/>
      <c r="D41" s="481"/>
      <c r="E41" s="481"/>
      <c r="F41" s="492"/>
      <c r="G41" s="492"/>
      <c r="H41" s="492"/>
      <c r="I41" s="392"/>
      <c r="J41" s="392"/>
      <c r="K41" s="392"/>
      <c r="L41" s="392"/>
      <c r="M41" s="392"/>
      <c r="N41" s="392"/>
      <c r="O41" s="392"/>
      <c r="P41" s="392"/>
      <c r="Q41" s="392"/>
      <c r="R41" s="392"/>
      <c r="S41" s="392"/>
      <c r="T41" s="392"/>
      <c r="U41" s="392"/>
      <c r="V41" s="481"/>
      <c r="W41" s="492"/>
      <c r="X41" s="492"/>
      <c r="Y41" s="492"/>
      <c r="Z41" s="492"/>
      <c r="AA41" s="492"/>
      <c r="AB41" s="492"/>
      <c r="AC41" s="492"/>
      <c r="AD41" s="492"/>
    </row>
    <row r="42" spans="1:30">
      <c r="A42" s="481"/>
      <c r="B42" s="481"/>
      <c r="C42" s="481"/>
      <c r="D42" s="481"/>
      <c r="E42" s="481"/>
      <c r="F42" s="481"/>
      <c r="G42" s="481"/>
      <c r="H42" s="481"/>
      <c r="I42" s="392"/>
      <c r="J42" s="392"/>
      <c r="K42" s="392"/>
      <c r="L42" s="392"/>
      <c r="M42" s="392"/>
      <c r="N42" s="392"/>
      <c r="O42" s="392"/>
      <c r="P42" s="392"/>
      <c r="Q42" s="392"/>
      <c r="R42" s="392"/>
      <c r="S42" s="392"/>
      <c r="T42" s="392"/>
      <c r="U42" s="392"/>
      <c r="V42" s="481"/>
      <c r="W42" s="481"/>
      <c r="X42" s="481"/>
      <c r="Y42" s="481"/>
      <c r="Z42" s="481"/>
      <c r="AA42" s="481"/>
      <c r="AB42" s="481"/>
      <c r="AC42" s="481"/>
      <c r="AD42" s="481"/>
    </row>
    <row r="43" spans="1:30">
      <c r="A43" s="481"/>
      <c r="B43" s="481"/>
      <c r="C43" s="481"/>
      <c r="D43" s="481"/>
      <c r="E43" s="481"/>
      <c r="F43" s="481"/>
      <c r="G43" s="481"/>
      <c r="H43" s="481"/>
      <c r="I43" s="392"/>
      <c r="J43" s="392"/>
      <c r="K43" s="392"/>
      <c r="L43" s="392"/>
      <c r="M43" s="392"/>
      <c r="N43" s="392"/>
      <c r="O43" s="392"/>
      <c r="P43" s="392"/>
      <c r="Q43" s="392"/>
      <c r="R43" s="392"/>
      <c r="S43" s="392"/>
      <c r="T43" s="392"/>
      <c r="U43" s="392"/>
      <c r="V43" s="481"/>
      <c r="W43" s="481"/>
      <c r="X43" s="481"/>
      <c r="Y43" s="481"/>
      <c r="Z43" s="481"/>
      <c r="AA43" s="481"/>
      <c r="AB43" s="481"/>
      <c r="AC43" s="481"/>
      <c r="AD43" s="481"/>
    </row>
    <row r="44" spans="1:30">
      <c r="A44" s="481"/>
      <c r="B44" s="481"/>
      <c r="C44" s="481"/>
      <c r="D44" s="481"/>
      <c r="E44" s="481"/>
      <c r="F44" s="481"/>
      <c r="G44" s="481"/>
      <c r="H44" s="481"/>
      <c r="I44" s="392"/>
      <c r="J44" s="392"/>
      <c r="K44" s="392"/>
      <c r="L44" s="392"/>
      <c r="M44" s="392"/>
      <c r="N44" s="392"/>
      <c r="O44" s="392"/>
      <c r="P44" s="392"/>
      <c r="Q44" s="392"/>
      <c r="R44" s="392"/>
      <c r="S44" s="392"/>
      <c r="T44" s="392"/>
      <c r="U44" s="392"/>
      <c r="V44" s="481"/>
      <c r="W44" s="481"/>
      <c r="X44" s="481"/>
      <c r="Y44" s="481"/>
      <c r="Z44" s="481"/>
      <c r="AA44" s="481"/>
      <c r="AB44" s="481"/>
      <c r="AC44" s="481"/>
      <c r="AD44" s="481"/>
    </row>
    <row r="45" spans="1:30">
      <c r="A45" s="481"/>
      <c r="B45" s="481"/>
      <c r="C45" s="481"/>
      <c r="D45" s="481"/>
      <c r="E45" s="481"/>
      <c r="F45" s="481"/>
      <c r="G45" s="481"/>
      <c r="H45" s="481"/>
      <c r="I45" s="392"/>
      <c r="J45" s="392"/>
      <c r="K45" s="392"/>
      <c r="L45" s="392"/>
      <c r="M45" s="392"/>
      <c r="N45" s="392"/>
      <c r="O45" s="392"/>
      <c r="P45" s="392"/>
      <c r="Q45" s="392"/>
      <c r="R45" s="392"/>
      <c r="S45" s="392"/>
      <c r="T45" s="392"/>
      <c r="U45" s="392"/>
      <c r="V45" s="481"/>
      <c r="W45" s="481"/>
      <c r="X45" s="481"/>
      <c r="Y45" s="481"/>
      <c r="Z45" s="481"/>
      <c r="AA45" s="481"/>
      <c r="AB45" s="481"/>
      <c r="AC45" s="481"/>
      <c r="AD45" s="481"/>
    </row>
    <row r="46" spans="1:30">
      <c r="A46" s="481"/>
      <c r="B46" s="481"/>
      <c r="C46" s="481"/>
      <c r="D46" s="481"/>
      <c r="E46" s="481"/>
      <c r="F46" s="481"/>
      <c r="G46" s="481"/>
      <c r="H46" s="481"/>
      <c r="I46" s="392"/>
      <c r="J46" s="392"/>
      <c r="K46" s="392"/>
      <c r="L46" s="392"/>
      <c r="M46" s="392"/>
      <c r="N46" s="392"/>
      <c r="O46" s="392"/>
      <c r="P46" s="392"/>
      <c r="Q46" s="392"/>
      <c r="R46" s="392"/>
      <c r="S46" s="392"/>
      <c r="T46" s="392"/>
      <c r="U46" s="392"/>
      <c r="V46" s="481"/>
      <c r="W46" s="481"/>
      <c r="X46" s="481"/>
      <c r="Y46" s="481"/>
      <c r="Z46" s="481"/>
      <c r="AA46" s="481"/>
      <c r="AB46" s="481"/>
      <c r="AC46" s="481"/>
      <c r="AD46" s="481"/>
    </row>
    <row r="47" spans="1:30">
      <c r="A47" s="481"/>
      <c r="B47" s="481"/>
      <c r="C47" s="481"/>
      <c r="D47" s="481"/>
      <c r="E47" s="481"/>
      <c r="F47" s="481"/>
      <c r="G47" s="481"/>
      <c r="H47" s="481"/>
      <c r="I47" s="392"/>
      <c r="J47" s="392"/>
      <c r="K47" s="392"/>
      <c r="L47" s="392"/>
      <c r="M47" s="392"/>
      <c r="N47" s="392"/>
      <c r="O47" s="392"/>
      <c r="P47" s="392"/>
      <c r="Q47" s="392"/>
      <c r="R47" s="392"/>
      <c r="S47" s="392"/>
      <c r="T47" s="392"/>
      <c r="U47" s="392"/>
      <c r="V47" s="481"/>
      <c r="W47" s="481"/>
      <c r="X47" s="481"/>
      <c r="Y47" s="481"/>
      <c r="Z47" s="481"/>
      <c r="AA47" s="481"/>
      <c r="AB47" s="481"/>
      <c r="AC47" s="481"/>
      <c r="AD47" s="481"/>
    </row>
    <row r="48" spans="1:30">
      <c r="A48" s="481"/>
      <c r="B48" s="481"/>
      <c r="C48" s="481"/>
      <c r="D48" s="481"/>
      <c r="E48" s="481"/>
      <c r="F48" s="481"/>
      <c r="G48" s="481"/>
      <c r="H48" s="481"/>
      <c r="I48" s="392"/>
      <c r="J48" s="392"/>
      <c r="K48" s="392"/>
      <c r="L48" s="392"/>
      <c r="M48" s="392"/>
      <c r="N48" s="392"/>
      <c r="O48" s="392"/>
      <c r="P48" s="392"/>
      <c r="Q48" s="392"/>
      <c r="R48" s="392"/>
      <c r="S48" s="392"/>
      <c r="T48" s="392"/>
      <c r="U48" s="392"/>
      <c r="V48" s="481"/>
      <c r="W48" s="481"/>
      <c r="X48" s="481"/>
      <c r="Y48" s="481"/>
      <c r="Z48" s="481"/>
      <c r="AA48" s="481"/>
      <c r="AB48" s="481"/>
      <c r="AC48" s="481"/>
      <c r="AD48" s="481"/>
    </row>
    <row r="49" spans="1:30">
      <c r="A49" s="481"/>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row>
    <row r="50" spans="1:30">
      <c r="A50" s="481"/>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row>
    <row r="51" spans="1:30">
      <c r="A51" s="481"/>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row>
    <row r="52" spans="1:30">
      <c r="A52" s="481"/>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row>
    <row r="53" spans="1:30">
      <c r="A53" s="481"/>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row>
    <row r="54" spans="1:30">
      <c r="A54" s="481"/>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row>
    <row r="55" spans="1:30">
      <c r="A55" s="481"/>
      <c r="B55" s="481"/>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row>
    <row r="56" spans="1:30">
      <c r="A56" s="481"/>
      <c r="B56" s="481"/>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row>
    <row r="57" spans="1:30">
      <c r="A57" s="481"/>
      <c r="B57" s="481"/>
      <c r="C57" s="481"/>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row>
    <row r="58" spans="1:30">
      <c r="A58" s="481"/>
      <c r="B58" s="481"/>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row>
    <row r="59" spans="1:30">
      <c r="A59" s="481"/>
      <c r="B59" s="481"/>
      <c r="C59" s="481"/>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row>
    <row r="60" spans="1:30">
      <c r="A60" s="481"/>
      <c r="B60" s="481"/>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row>
    <row r="61" spans="1:30">
      <c r="A61" s="481"/>
      <c r="B61" s="481"/>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row>
    <row r="62" spans="1:30">
      <c r="A62" s="481"/>
      <c r="B62" s="481"/>
      <c r="C62" s="481"/>
      <c r="D62" s="481"/>
      <c r="E62" s="48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row>
    <row r="63" spans="1:30">
      <c r="A63" s="481"/>
      <c r="B63" s="481"/>
      <c r="C63" s="481"/>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row>
    <row r="64" spans="1:30">
      <c r="A64" s="481"/>
      <c r="B64" s="481"/>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row>
    <row r="65" spans="1:30">
      <c r="A65" s="481"/>
      <c r="B65" s="481"/>
      <c r="C65" s="481"/>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row>
    <row r="66" spans="1:30">
      <c r="A66" s="481"/>
      <c r="B66" s="481"/>
      <c r="C66" s="481"/>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row>
    <row r="67" spans="1:30">
      <c r="A67" s="481"/>
      <c r="B67" s="481"/>
      <c r="C67" s="481"/>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row>
    <row r="68" spans="1:30">
      <c r="H68" s="481"/>
      <c r="I68" s="481"/>
      <c r="J68" s="481"/>
      <c r="K68" s="481"/>
      <c r="L68" s="481"/>
      <c r="M68" s="481"/>
      <c r="N68" s="481"/>
      <c r="O68" s="481"/>
      <c r="P68" s="481"/>
      <c r="Q68" s="481"/>
      <c r="R68" s="481"/>
      <c r="S68" s="481"/>
      <c r="T68" s="481"/>
      <c r="U68" s="481"/>
    </row>
    <row r="69" spans="1:30">
      <c r="H69" s="481"/>
      <c r="I69" s="481"/>
      <c r="J69" s="481"/>
      <c r="K69" s="481"/>
      <c r="L69" s="481"/>
      <c r="M69" s="481"/>
      <c r="N69" s="481"/>
      <c r="O69" s="481"/>
      <c r="P69" s="481"/>
      <c r="Q69" s="481"/>
      <c r="R69" s="481"/>
      <c r="S69" s="481"/>
      <c r="T69" s="481"/>
      <c r="U69" s="481"/>
    </row>
    <row r="70" spans="1:30">
      <c r="H70" s="481"/>
      <c r="I70" s="481"/>
      <c r="J70" s="481"/>
      <c r="K70" s="481"/>
      <c r="L70" s="481"/>
      <c r="M70" s="481"/>
      <c r="N70" s="481"/>
      <c r="O70" s="481"/>
      <c r="P70" s="481"/>
      <c r="Q70" s="481"/>
      <c r="R70" s="481"/>
      <c r="S70" s="481"/>
      <c r="T70" s="481"/>
      <c r="U70" s="481"/>
    </row>
    <row r="71" spans="1:30">
      <c r="H71" s="481"/>
      <c r="I71" s="481"/>
      <c r="J71" s="481"/>
      <c r="K71" s="481"/>
      <c r="L71" s="481"/>
      <c r="M71" s="481"/>
      <c r="N71" s="481"/>
      <c r="O71" s="481"/>
      <c r="P71" s="481"/>
      <c r="Q71" s="481"/>
      <c r="R71" s="481"/>
      <c r="S71" s="481"/>
      <c r="T71" s="481"/>
      <c r="U71" s="481"/>
    </row>
    <row r="72" spans="1:30">
      <c r="H72" s="481"/>
      <c r="I72" s="481"/>
      <c r="J72" s="481"/>
      <c r="K72" s="481"/>
      <c r="L72" s="481"/>
      <c r="M72" s="481"/>
      <c r="N72" s="481"/>
      <c r="O72" s="481"/>
      <c r="P72" s="481"/>
      <c r="Q72" s="481"/>
      <c r="R72" s="481"/>
      <c r="S72" s="481"/>
      <c r="T72" s="481"/>
      <c r="U72" s="481"/>
    </row>
    <row r="73" spans="1:30">
      <c r="H73" s="481"/>
      <c r="I73" s="481"/>
      <c r="J73" s="481"/>
      <c r="K73" s="481"/>
      <c r="L73" s="481"/>
      <c r="M73" s="481"/>
      <c r="N73" s="481"/>
      <c r="O73" s="481"/>
      <c r="P73" s="481"/>
      <c r="Q73" s="481"/>
      <c r="R73" s="481"/>
      <c r="S73" s="481"/>
      <c r="T73" s="481"/>
      <c r="U73" s="481"/>
    </row>
    <row r="74" spans="1:30">
      <c r="H74" s="481"/>
      <c r="I74" s="481"/>
      <c r="J74" s="481"/>
      <c r="K74" s="481"/>
      <c r="L74" s="481"/>
      <c r="M74" s="481"/>
      <c r="N74" s="481"/>
      <c r="O74" s="481"/>
      <c r="P74" s="481"/>
      <c r="Q74" s="481"/>
      <c r="R74" s="481"/>
      <c r="S74" s="481"/>
      <c r="T74" s="481"/>
      <c r="U74" s="481"/>
    </row>
    <row r="75" spans="1:30">
      <c r="H75" s="481"/>
      <c r="I75" s="481"/>
      <c r="J75" s="481"/>
      <c r="K75" s="481"/>
      <c r="L75" s="481"/>
      <c r="M75" s="481"/>
      <c r="N75" s="481"/>
      <c r="O75" s="481"/>
      <c r="P75" s="481"/>
      <c r="Q75" s="481"/>
      <c r="R75" s="481"/>
      <c r="S75" s="481"/>
      <c r="T75" s="481"/>
      <c r="U75" s="481"/>
    </row>
    <row r="76" spans="1:30">
      <c r="H76" s="481"/>
      <c r="I76" s="481"/>
      <c r="J76" s="481"/>
      <c r="K76" s="481"/>
      <c r="L76" s="481"/>
      <c r="M76" s="481"/>
      <c r="N76" s="481"/>
      <c r="O76" s="481"/>
      <c r="P76" s="481"/>
      <c r="Q76" s="481"/>
      <c r="R76" s="481"/>
      <c r="S76" s="481"/>
      <c r="T76" s="481"/>
      <c r="U76" s="481"/>
    </row>
    <row r="77" spans="1:30">
      <c r="H77" s="481"/>
      <c r="I77" s="481"/>
      <c r="J77" s="481"/>
      <c r="K77" s="481"/>
      <c r="L77" s="481"/>
      <c r="M77" s="481"/>
      <c r="N77" s="481"/>
      <c r="O77" s="481"/>
      <c r="P77" s="481"/>
      <c r="Q77" s="481"/>
      <c r="R77" s="481"/>
      <c r="S77" s="481"/>
      <c r="T77" s="481"/>
      <c r="U77" s="481"/>
    </row>
    <row r="78" spans="1:30">
      <c r="H78" s="481"/>
      <c r="I78" s="481"/>
      <c r="J78" s="481"/>
      <c r="K78" s="481"/>
      <c r="L78" s="481"/>
      <c r="M78" s="481"/>
      <c r="N78" s="481"/>
      <c r="O78" s="481"/>
      <c r="P78" s="481"/>
      <c r="Q78" s="481"/>
      <c r="R78" s="481"/>
      <c r="S78" s="481"/>
      <c r="T78" s="481"/>
      <c r="U78" s="481"/>
    </row>
    <row r="79" spans="1:30">
      <c r="H79" s="481"/>
      <c r="I79" s="481"/>
      <c r="J79" s="481"/>
      <c r="K79" s="481"/>
      <c r="L79" s="481"/>
      <c r="M79" s="481"/>
      <c r="N79" s="481"/>
      <c r="O79" s="481"/>
      <c r="P79" s="481"/>
      <c r="Q79" s="481"/>
      <c r="R79" s="481"/>
      <c r="S79" s="481"/>
      <c r="T79" s="481"/>
      <c r="U79" s="481"/>
    </row>
    <row r="80" spans="1:30">
      <c r="H80" s="481"/>
      <c r="I80" s="481"/>
      <c r="J80" s="481"/>
      <c r="K80" s="481"/>
      <c r="L80" s="481"/>
      <c r="M80" s="481"/>
      <c r="N80" s="481"/>
      <c r="O80" s="481"/>
      <c r="P80" s="481"/>
      <c r="Q80" s="481"/>
      <c r="R80" s="481"/>
      <c r="S80" s="481"/>
      <c r="T80" s="481"/>
      <c r="U80" s="481"/>
    </row>
  </sheetData>
  <mergeCells count="6">
    <mergeCell ref="X2:Z2"/>
    <mergeCell ref="AA2:AC2"/>
    <mergeCell ref="E2:G2"/>
    <mergeCell ref="O2:Q2"/>
    <mergeCell ref="R2:T2"/>
    <mergeCell ref="U2:W2"/>
  </mergeCells>
  <conditionalFormatting sqref="B28:F28">
    <cfRule type="expression" dxfId="225" priority="46">
      <formula>#REF!=0</formula>
    </cfRule>
  </conditionalFormatting>
  <conditionalFormatting sqref="D25:G25">
    <cfRule type="expression" dxfId="224" priority="28">
      <formula>#REF!=0</formula>
    </cfRule>
  </conditionalFormatting>
  <conditionalFormatting sqref="G28:H35 D6:F15">
    <cfRule type="expression" dxfId="223" priority="197">
      <formula>#REF!=0</formula>
    </cfRule>
  </conditionalFormatting>
  <conditionalFormatting sqref="D29:F35">
    <cfRule type="expression" dxfId="222" priority="152">
      <formula>#REF!=0</formula>
    </cfRule>
  </conditionalFormatting>
  <conditionalFormatting sqref="C16:G16">
    <cfRule type="expression" dxfId="221" priority="226">
      <formula>#REF!=0</formula>
    </cfRule>
  </conditionalFormatting>
  <conditionalFormatting sqref="E17:G17">
    <cfRule type="expression" dxfId="220" priority="343">
      <formula>#REF!=0</formula>
    </cfRule>
  </conditionalFormatting>
  <conditionalFormatting sqref="F7:G10">
    <cfRule type="expression" dxfId="219" priority="198">
      <formula>#REF!=0</formula>
    </cfRule>
  </conditionalFormatting>
  <conditionalFormatting sqref="F24:G24">
    <cfRule type="expression" dxfId="218" priority="274">
      <formula>#REF!=0</formula>
    </cfRule>
  </conditionalFormatting>
  <conditionalFormatting sqref="G6:G9">
    <cfRule type="expression" dxfId="217" priority="196">
      <formula>#REF!=0</formula>
    </cfRule>
  </conditionalFormatting>
  <conditionalFormatting sqref="G11:G15">
    <cfRule type="expression" dxfId="216" priority="309">
      <formula>#REF!=0</formula>
    </cfRule>
  </conditionalFormatting>
  <conditionalFormatting sqref="G10">
    <cfRule type="expression" dxfId="215" priority="315">
      <formula>#REF!=0</formula>
    </cfRule>
  </conditionalFormatting>
  <conditionalFormatting sqref="I28 J28:AD35">
    <cfRule type="expression" dxfId="214" priority="98">
      <formula>#REF!=0</formula>
    </cfRule>
  </conditionalFormatting>
  <conditionalFormatting sqref="H6:H17 I6 I17 J6:O13 J16:O17 J15:AD15 J9:AD9 J14:N14">
    <cfRule type="expression" dxfId="213" priority="84">
      <formula>#REF!=0</formula>
    </cfRule>
  </conditionalFormatting>
  <conditionalFormatting sqref="K25:L25">
    <cfRule type="expression" dxfId="212" priority="82">
      <formula>#REF!=0</formula>
    </cfRule>
  </conditionalFormatting>
  <conditionalFormatting sqref="P16:T17">
    <cfRule type="expression" dxfId="211" priority="165">
      <formula>#REF!=0</formula>
    </cfRule>
  </conditionalFormatting>
  <conditionalFormatting sqref="P6:AD13 O14:AD14">
    <cfRule type="expression" dxfId="210" priority="143">
      <formula>#REF!=0</formula>
    </cfRule>
  </conditionalFormatting>
  <conditionalFormatting sqref="T16:Z16">
    <cfRule type="expression" dxfId="209" priority="284">
      <formula>#REF!=0</formula>
    </cfRule>
  </conditionalFormatting>
  <conditionalFormatting sqref="U17:AD17">
    <cfRule type="expression" dxfId="208" priority="241">
      <formula>#REF!=0</formula>
    </cfRule>
  </conditionalFormatting>
  <conditionalFormatting sqref="AA28:AC32">
    <cfRule type="expression" dxfId="207" priority="233">
      <formula>#REF!=0</formula>
    </cfRule>
  </conditionalFormatting>
  <conditionalFormatting sqref="AA16:AD17">
    <cfRule type="expression" dxfId="206" priority="231">
      <formula>#REF!=0</formula>
    </cfRule>
  </conditionalFormatting>
  <conditionalFormatting sqref="AD10">
    <cfRule type="expression" dxfId="205" priority="236">
      <formula>#REF!=0</formula>
    </cfRule>
  </conditionalFormatting>
  <conditionalFormatting sqref="B6 B17">
    <cfRule type="expression" dxfId="204" priority="19">
      <formula>#REF!=0</formula>
    </cfRule>
  </conditionalFormatting>
  <conditionalFormatting sqref="C6:C15">
    <cfRule type="expression" dxfId="203" priority="17">
      <formula>#REF!=0</formula>
    </cfRule>
  </conditionalFormatting>
  <conditionalFormatting sqref="C29:C35">
    <cfRule type="expression" dxfId="202" priority="16">
      <formula>#REF!=0</formula>
    </cfRule>
  </conditionalFormatting>
  <conditionalFormatting sqref="B7:B16">
    <cfRule type="expression" dxfId="201" priority="13">
      <formula>#REF!=0</formula>
    </cfRule>
  </conditionalFormatting>
  <conditionalFormatting sqref="I16">
    <cfRule type="expression" dxfId="200" priority="11">
      <formula>#REF!=0</formula>
    </cfRule>
  </conditionalFormatting>
  <conditionalFormatting sqref="B29:B35">
    <cfRule type="expression" dxfId="199" priority="9">
      <formula>#REF!=0</formula>
    </cfRule>
  </conditionalFormatting>
  <conditionalFormatting sqref="I7:I15">
    <cfRule type="expression" dxfId="198" priority="7">
      <formula>#REF!=0</formula>
    </cfRule>
  </conditionalFormatting>
  <conditionalFormatting sqref="J25:J26">
    <cfRule type="expression" dxfId="197" priority="5">
      <formula>#REF!=0</formula>
    </cfRule>
  </conditionalFormatting>
  <conditionalFormatting sqref="B25">
    <cfRule type="expression" dxfId="196" priority="4">
      <formula>#REF!=0</formula>
    </cfRule>
  </conditionalFormatting>
  <conditionalFormatting sqref="I29:I35">
    <cfRule type="expression" dxfId="195" priority="3">
      <formula>#REF!=0</formula>
    </cfRule>
  </conditionalFormatting>
  <conditionalFormatting sqref="M25:AD25">
    <cfRule type="expression" dxfId="194" priority="2">
      <formula>#REF!=0</formula>
    </cfRule>
  </conditionalFormatting>
  <conditionalFormatting sqref="T24:AD24">
    <cfRule type="expression" dxfId="193" priority="1">
      <formula>#REF!=0</formula>
    </cfRule>
  </conditionalFormatting>
  <pageMargins left="0.7" right="0.7" top="0.75" bottom="0.75" header="0.3" footer="0.3"/>
  <pageSetup paperSize="9" orientation="portrait" r:id="rId1"/>
  <ignoredErrors>
    <ignoredError sqref="C27:G34 C10:G14 C21:G24 C7:G8 C16:G19 D25:G25" formulaRange="1"/>
  </ignoredError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219E-8E1E-48B8-AEE8-17856F5E7E1D}">
  <sheetPr>
    <tabColor theme="5"/>
    <outlinePr summaryRight="0"/>
  </sheetPr>
  <dimension ref="A1:AQ79"/>
  <sheetViews>
    <sheetView showGridLines="0" zoomScaleNormal="100" workbookViewId="0">
      <selection activeCell="I5" sqref="I5"/>
    </sheetView>
  </sheetViews>
  <sheetFormatPr defaultColWidth="9.44140625" defaultRowHeight="13.2"/>
  <cols>
    <col min="1" max="1" width="45.5546875" style="109" customWidth="1"/>
    <col min="2" max="7" width="13.33203125" style="109" customWidth="1"/>
    <col min="8" max="21" width="13.33203125" style="10" customWidth="1"/>
    <col min="22" max="30" width="13.33203125" style="109" customWidth="1"/>
    <col min="31" max="48" width="9.5546875" style="109" customWidth="1"/>
    <col min="49" max="16384" width="9.44140625" style="109"/>
  </cols>
  <sheetData>
    <row r="1" spans="1:43" ht="39.75" customHeight="1">
      <c r="A1" s="67" t="s">
        <v>11</v>
      </c>
      <c r="B1" s="481"/>
      <c r="C1" s="481"/>
      <c r="D1" s="481"/>
      <c r="E1" s="481"/>
      <c r="F1" s="481"/>
      <c r="G1" s="481"/>
      <c r="H1" s="392"/>
      <c r="I1" s="392"/>
      <c r="J1" s="392"/>
      <c r="K1" s="392"/>
      <c r="L1" s="392"/>
      <c r="M1" s="392"/>
      <c r="N1" s="392"/>
      <c r="O1" s="392"/>
      <c r="P1" s="392"/>
      <c r="Q1" s="392"/>
      <c r="R1" s="392"/>
      <c r="S1" s="392"/>
      <c r="T1" s="392"/>
      <c r="U1" s="392"/>
      <c r="V1" s="481"/>
      <c r="W1" s="481"/>
      <c r="X1" s="481"/>
      <c r="Y1" s="481"/>
      <c r="Z1" s="481"/>
      <c r="AA1" s="481"/>
      <c r="AB1" s="481"/>
      <c r="AC1" s="481"/>
      <c r="AD1" s="481"/>
      <c r="AE1" s="481"/>
      <c r="AF1" s="481"/>
      <c r="AG1" s="481"/>
      <c r="AH1" s="481"/>
      <c r="AI1" s="481"/>
      <c r="AJ1" s="481"/>
      <c r="AK1" s="481"/>
      <c r="AL1" s="481"/>
      <c r="AM1" s="481"/>
      <c r="AN1" s="481"/>
      <c r="AO1" s="481"/>
      <c r="AP1" s="481"/>
      <c r="AQ1" s="481"/>
    </row>
    <row r="2" spans="1:43" ht="39.75" customHeight="1" thickBot="1">
      <c r="A2" s="1055" t="s">
        <v>1152</v>
      </c>
      <c r="B2" s="351"/>
      <c r="C2" s="351"/>
      <c r="D2" s="351"/>
      <c r="E2" s="1143"/>
      <c r="F2" s="1143"/>
      <c r="G2" s="1143"/>
      <c r="H2" s="351"/>
      <c r="I2" s="991"/>
      <c r="J2" s="991"/>
      <c r="K2" s="351"/>
      <c r="L2" s="351"/>
      <c r="M2" s="351"/>
      <c r="N2" s="351"/>
      <c r="O2" s="1143"/>
      <c r="P2" s="1143"/>
      <c r="Q2" s="1143"/>
      <c r="R2" s="1143"/>
      <c r="S2" s="1143"/>
      <c r="T2" s="1143"/>
      <c r="U2" s="1143"/>
      <c r="V2" s="1143"/>
      <c r="W2" s="1143"/>
      <c r="X2" s="1143"/>
      <c r="Y2" s="1143"/>
      <c r="Z2" s="1143"/>
      <c r="AA2" s="1143"/>
      <c r="AB2" s="1143"/>
      <c r="AC2" s="1143"/>
      <c r="AD2" s="351"/>
      <c r="AE2" s="124"/>
      <c r="AF2" s="124"/>
      <c r="AG2" s="124"/>
      <c r="AH2" s="124"/>
      <c r="AI2" s="124"/>
      <c r="AJ2" s="124"/>
      <c r="AK2" s="124"/>
      <c r="AL2" s="140"/>
      <c r="AM2" s="140"/>
      <c r="AN2" s="140"/>
      <c r="AO2" s="140"/>
      <c r="AP2" s="140"/>
      <c r="AQ2" s="140"/>
    </row>
    <row r="3" spans="1:43">
      <c r="A3" s="481"/>
      <c r="B3" s="481"/>
      <c r="C3" s="481"/>
      <c r="D3" s="481"/>
      <c r="E3" s="481"/>
      <c r="F3" s="481"/>
      <c r="G3" s="134"/>
      <c r="H3" s="392"/>
      <c r="I3" s="392"/>
      <c r="J3" s="392"/>
      <c r="K3" s="392"/>
      <c r="L3" s="392"/>
      <c r="M3" s="392"/>
      <c r="N3" s="392"/>
      <c r="O3" s="392"/>
      <c r="P3" s="392"/>
      <c r="Q3" s="392"/>
      <c r="R3" s="392"/>
      <c r="S3" s="392"/>
      <c r="T3" s="392"/>
      <c r="U3" s="392"/>
      <c r="V3" s="481"/>
      <c r="W3" s="481"/>
      <c r="X3" s="481"/>
      <c r="Y3" s="481"/>
      <c r="Z3" s="481"/>
      <c r="AA3" s="481"/>
      <c r="AB3" s="481"/>
      <c r="AC3" s="481"/>
      <c r="AD3" s="481"/>
      <c r="AE3" s="124"/>
      <c r="AF3" s="481"/>
      <c r="AG3" s="481"/>
      <c r="AH3" s="481"/>
      <c r="AI3" s="481"/>
      <c r="AJ3" s="481"/>
      <c r="AK3" s="481"/>
      <c r="AL3" s="481"/>
      <c r="AM3" s="481"/>
      <c r="AN3" s="481"/>
      <c r="AO3" s="481"/>
      <c r="AP3" s="481"/>
      <c r="AQ3" s="481"/>
    </row>
    <row r="4" spans="1:43" s="112" customFormat="1">
      <c r="A4" s="741" t="s">
        <v>1058</v>
      </c>
      <c r="AE4" s="124"/>
      <c r="AF4" s="124"/>
      <c r="AG4" s="124"/>
      <c r="AH4" s="124"/>
      <c r="AI4" s="124"/>
      <c r="AJ4" s="124"/>
      <c r="AK4" s="124"/>
      <c r="AL4" s="140"/>
      <c r="AM4" s="140"/>
      <c r="AN4" s="140"/>
      <c r="AO4" s="140"/>
      <c r="AP4" s="140"/>
      <c r="AQ4" s="140"/>
    </row>
    <row r="5" spans="1:43" s="140" customFormat="1" ht="26.4">
      <c r="A5" s="332"/>
      <c r="B5" s="320" t="s">
        <v>646</v>
      </c>
      <c r="C5" s="320" t="s">
        <v>436</v>
      </c>
      <c r="D5" s="391" t="s">
        <v>630</v>
      </c>
      <c r="E5" s="320" t="s">
        <v>647</v>
      </c>
      <c r="F5" s="320" t="s">
        <v>648</v>
      </c>
      <c r="G5" s="320" t="s">
        <v>649</v>
      </c>
      <c r="H5" s="135"/>
      <c r="I5" s="320" t="s">
        <v>1039</v>
      </c>
      <c r="J5" s="320" t="s">
        <v>650</v>
      </c>
      <c r="K5" s="320" t="s">
        <v>205</v>
      </c>
      <c r="L5" s="320" t="s">
        <v>206</v>
      </c>
      <c r="M5" s="320" t="s">
        <v>207</v>
      </c>
      <c r="N5" s="320" t="s">
        <v>652</v>
      </c>
      <c r="O5" s="320" t="s">
        <v>209</v>
      </c>
      <c r="P5" s="320" t="s">
        <v>262</v>
      </c>
      <c r="Q5" s="320" t="s">
        <v>211</v>
      </c>
      <c r="R5" s="320" t="s">
        <v>212</v>
      </c>
      <c r="S5" s="320" t="s">
        <v>653</v>
      </c>
      <c r="T5" s="320" t="s">
        <v>214</v>
      </c>
      <c r="U5" s="320" t="s">
        <v>264</v>
      </c>
      <c r="V5" s="320" t="s">
        <v>654</v>
      </c>
      <c r="W5" s="320" t="s">
        <v>655</v>
      </c>
      <c r="X5" s="320" t="s">
        <v>656</v>
      </c>
      <c r="Y5" s="320" t="s">
        <v>657</v>
      </c>
      <c r="Z5" s="320" t="s">
        <v>658</v>
      </c>
      <c r="AA5" s="320" t="s">
        <v>659</v>
      </c>
      <c r="AB5" s="320" t="s">
        <v>660</v>
      </c>
      <c r="AC5" s="320" t="s">
        <v>661</v>
      </c>
      <c r="AD5" s="320" t="s">
        <v>662</v>
      </c>
      <c r="AE5" s="392"/>
      <c r="AF5" s="392"/>
      <c r="AG5" s="392"/>
      <c r="AH5" s="392"/>
      <c r="AI5" s="392"/>
      <c r="AJ5" s="392"/>
      <c r="AK5" s="392"/>
      <c r="AL5" s="392"/>
      <c r="AM5" s="392"/>
    </row>
    <row r="6" spans="1:43" s="140" customFormat="1" ht="14.25" customHeight="1">
      <c r="A6" s="332" t="s">
        <v>669</v>
      </c>
      <c r="B6" s="391"/>
      <c r="C6" s="320"/>
      <c r="D6" s="391"/>
      <c r="E6" s="320"/>
      <c r="F6" s="320"/>
      <c r="G6" s="320"/>
      <c r="H6" s="135"/>
      <c r="I6" s="320"/>
      <c r="J6" s="320"/>
      <c r="K6" s="320"/>
      <c r="L6" s="320"/>
      <c r="M6" s="320"/>
      <c r="N6" s="320"/>
      <c r="O6" s="320"/>
      <c r="P6" s="320"/>
      <c r="Q6" s="320"/>
      <c r="R6" s="320"/>
      <c r="S6" s="320"/>
      <c r="T6" s="320"/>
      <c r="U6" s="320"/>
      <c r="V6" s="320"/>
      <c r="W6" s="320"/>
      <c r="X6" s="320"/>
      <c r="Y6" s="320"/>
      <c r="Z6" s="320"/>
      <c r="AA6" s="320"/>
      <c r="AB6" s="320"/>
      <c r="AC6" s="320"/>
      <c r="AD6" s="320"/>
      <c r="AE6" s="392"/>
      <c r="AF6" s="392"/>
      <c r="AG6" s="392"/>
      <c r="AH6" s="392"/>
      <c r="AI6" s="392"/>
      <c r="AJ6" s="392"/>
      <c r="AK6" s="392"/>
      <c r="AL6" s="392"/>
      <c r="AM6" s="392"/>
    </row>
    <row r="7" spans="1:43" s="140" customFormat="1" ht="15" customHeight="1">
      <c r="A7" s="393" t="s">
        <v>663</v>
      </c>
      <c r="B7" s="394"/>
      <c r="C7" s="395"/>
      <c r="D7" s="395"/>
      <c r="E7" s="395"/>
      <c r="F7" s="395"/>
      <c r="G7" s="395"/>
      <c r="H7" s="138"/>
      <c r="I7" s="543"/>
      <c r="J7" s="544"/>
      <c r="K7" s="544"/>
      <c r="L7" s="544"/>
      <c r="M7" s="544"/>
      <c r="N7" s="396"/>
      <c r="O7" s="396"/>
      <c r="P7" s="396"/>
      <c r="Q7" s="396"/>
      <c r="R7" s="396"/>
      <c r="S7" s="396"/>
      <c r="T7" s="396"/>
      <c r="U7" s="396"/>
      <c r="V7" s="396"/>
      <c r="W7" s="396"/>
      <c r="X7" s="396"/>
      <c r="Y7" s="396"/>
      <c r="Z7" s="396"/>
      <c r="AA7" s="396"/>
      <c r="AB7" s="396"/>
      <c r="AC7" s="396"/>
      <c r="AD7" s="396"/>
      <c r="AE7" s="124"/>
      <c r="AF7" s="124"/>
      <c r="AG7" s="124"/>
    </row>
    <row r="8" spans="1:43" s="112" customFormat="1">
      <c r="A8" s="397" t="s">
        <v>601</v>
      </c>
      <c r="B8" s="394">
        <f>SUM(I8:J8)</f>
        <v>242.439323</v>
      </c>
      <c r="C8" s="395">
        <f>SUM(K8:N8)</f>
        <v>520.15906000000007</v>
      </c>
      <c r="D8" s="395">
        <f>SUM(O8:R8)</f>
        <v>543.89</v>
      </c>
      <c r="E8" s="395">
        <f>SUM(S8:V8)</f>
        <v>699.19899999999996</v>
      </c>
      <c r="F8" s="395">
        <f>SUM(W8:Z8)</f>
        <v>767.93100000000004</v>
      </c>
      <c r="G8" s="395">
        <f>SUM(X8:AA8)</f>
        <v>698.66033700000003</v>
      </c>
      <c r="H8" s="141"/>
      <c r="I8" s="545">
        <v>134.08850000000001</v>
      </c>
      <c r="J8" s="546">
        <v>108.35082300000001</v>
      </c>
      <c r="K8" s="546">
        <v>143.44906</v>
      </c>
      <c r="L8" s="546">
        <v>125.17400000000001</v>
      </c>
      <c r="M8" s="546">
        <v>105.41200000000001</v>
      </c>
      <c r="N8" s="398">
        <v>146.124</v>
      </c>
      <c r="O8" s="398">
        <v>158.29499999999999</v>
      </c>
      <c r="P8" s="398">
        <v>105.083</v>
      </c>
      <c r="Q8" s="398">
        <v>110.66</v>
      </c>
      <c r="R8" s="398">
        <v>169.852</v>
      </c>
      <c r="S8" s="398">
        <v>218.39400000000001</v>
      </c>
      <c r="T8" s="398">
        <v>131.529</v>
      </c>
      <c r="U8" s="398">
        <v>170.876</v>
      </c>
      <c r="V8" s="398">
        <v>178.4</v>
      </c>
      <c r="W8" s="398">
        <v>193.62799999999999</v>
      </c>
      <c r="X8" s="398">
        <v>218.09899999999999</v>
      </c>
      <c r="Y8" s="398">
        <v>163.44499999999999</v>
      </c>
      <c r="Z8" s="398">
        <v>192.75900000000001</v>
      </c>
      <c r="AA8" s="398">
        <v>124.357337</v>
      </c>
      <c r="AB8" s="398">
        <v>266.36462800000004</v>
      </c>
      <c r="AC8" s="398">
        <v>123.528462</v>
      </c>
      <c r="AD8" s="398">
        <v>69.267717000000005</v>
      </c>
      <c r="AE8" s="392"/>
      <c r="AF8" s="124"/>
      <c r="AG8" s="392"/>
      <c r="AH8" s="392"/>
      <c r="AI8" s="392"/>
      <c r="AJ8" s="392"/>
      <c r="AK8" s="392"/>
      <c r="AL8" s="392"/>
      <c r="AM8" s="392"/>
    </row>
    <row r="9" spans="1:43" s="112" customFormat="1">
      <c r="A9" s="397" t="s">
        <v>604</v>
      </c>
      <c r="B9" s="394">
        <f>SUM(I9:J9)</f>
        <v>248.84828300000004</v>
      </c>
      <c r="C9" s="395">
        <f>SUM(K9:N9)</f>
        <v>372.48837000000003</v>
      </c>
      <c r="D9" s="395">
        <f>SUM(O9:R9)</f>
        <v>378.03099999999995</v>
      </c>
      <c r="E9" s="395">
        <f>SUM(S9:V9)</f>
        <v>306.91800000000001</v>
      </c>
      <c r="F9" s="395">
        <f>SUM(W9:Z9)</f>
        <v>238.137</v>
      </c>
      <c r="G9" s="395">
        <f>SUM(X9:AA9)</f>
        <v>249.45552599999996</v>
      </c>
      <c r="H9" s="141"/>
      <c r="I9" s="545">
        <v>93.097300000000004</v>
      </c>
      <c r="J9" s="546">
        <v>155.75098300000002</v>
      </c>
      <c r="K9" s="546">
        <v>75.28237</v>
      </c>
      <c r="L9" s="546">
        <v>47.463000000000001</v>
      </c>
      <c r="M9" s="546">
        <v>97.296999999999997</v>
      </c>
      <c r="N9" s="546">
        <v>152.446</v>
      </c>
      <c r="O9" s="546">
        <v>66.510999999999996</v>
      </c>
      <c r="P9" s="546">
        <v>63.343999999999994</v>
      </c>
      <c r="Q9" s="546">
        <v>106.24</v>
      </c>
      <c r="R9" s="546">
        <v>141.93600000000001</v>
      </c>
      <c r="S9" s="546">
        <v>81.074999999999989</v>
      </c>
      <c r="T9" s="546">
        <v>60.203000000000003</v>
      </c>
      <c r="U9" s="546">
        <v>83.753</v>
      </c>
      <c r="V9" s="546">
        <v>81.887</v>
      </c>
      <c r="W9" s="546">
        <v>49.808999999999997</v>
      </c>
      <c r="X9" s="546">
        <v>38.447000000000003</v>
      </c>
      <c r="Y9" s="546">
        <v>62.406999999999996</v>
      </c>
      <c r="Z9" s="546">
        <v>87.47399999999999</v>
      </c>
      <c r="AA9" s="546">
        <v>61.127526000000003</v>
      </c>
      <c r="AB9" s="546">
        <v>40.328598999999997</v>
      </c>
      <c r="AC9" s="546">
        <v>69.385858000000013</v>
      </c>
      <c r="AD9" s="546">
        <v>109.32425699999999</v>
      </c>
      <c r="AE9" s="124"/>
      <c r="AF9" s="124"/>
      <c r="AG9" s="124"/>
      <c r="AH9" s="140"/>
      <c r="AI9" s="140"/>
      <c r="AJ9" s="140"/>
      <c r="AK9" s="140"/>
      <c r="AL9" s="140"/>
      <c r="AM9" s="140"/>
    </row>
    <row r="10" spans="1:43" s="404" customFormat="1" ht="13.8" thickBot="1">
      <c r="A10" s="399" t="s">
        <v>109</v>
      </c>
      <c r="B10" s="400">
        <f t="shared" ref="B10" si="0">SUM(B8:B9)</f>
        <v>491.28760600000004</v>
      </c>
      <c r="C10" s="401">
        <f>SUM(C8:C9)</f>
        <v>892.6474300000001</v>
      </c>
      <c r="D10" s="401">
        <f>SUM(D8:D9)</f>
        <v>921.92099999999994</v>
      </c>
      <c r="E10" s="401">
        <f>SUM(E8:E9)</f>
        <v>1006.117</v>
      </c>
      <c r="F10" s="401">
        <f>SUM(F8:F9)</f>
        <v>1006.068</v>
      </c>
      <c r="G10" s="401">
        <f t="shared" ref="G10" si="1">SUM(G8:G9)</f>
        <v>948.11586299999999</v>
      </c>
      <c r="H10" s="402"/>
      <c r="I10" s="547">
        <f>SUM(I8:I9)</f>
        <v>227.18580000000003</v>
      </c>
      <c r="J10" s="548">
        <f>SUM(J8:J9)</f>
        <v>264.10180600000001</v>
      </c>
      <c r="K10" s="548">
        <f>SUM(K8:K9)</f>
        <v>218.73142999999999</v>
      </c>
      <c r="L10" s="548">
        <f>SUM(L8:L9)</f>
        <v>172.637</v>
      </c>
      <c r="M10" s="548">
        <f t="shared" ref="M10" si="2">SUM(M8:M9)</f>
        <v>202.709</v>
      </c>
      <c r="N10" s="403">
        <f t="shared" ref="N10" si="3">SUM(N8:N9)</f>
        <v>298.57</v>
      </c>
      <c r="O10" s="403">
        <f t="shared" ref="O10:T10" si="4">SUM(O8:O9)</f>
        <v>224.80599999999998</v>
      </c>
      <c r="P10" s="403">
        <f t="shared" si="4"/>
        <v>168.42699999999999</v>
      </c>
      <c r="Q10" s="403">
        <f t="shared" si="4"/>
        <v>216.89999999999998</v>
      </c>
      <c r="R10" s="403">
        <f t="shared" si="4"/>
        <v>311.78800000000001</v>
      </c>
      <c r="S10" s="403">
        <f t="shared" si="4"/>
        <v>299.46899999999999</v>
      </c>
      <c r="T10" s="403">
        <f t="shared" si="4"/>
        <v>191.732</v>
      </c>
      <c r="U10" s="403">
        <f t="shared" ref="U10:AD10" si="5">SUM(U8:U9)</f>
        <v>254.62900000000002</v>
      </c>
      <c r="V10" s="403">
        <f t="shared" si="5"/>
        <v>260.28700000000003</v>
      </c>
      <c r="W10" s="403">
        <f>SUM(W8:W9)</f>
        <v>243.43699999999998</v>
      </c>
      <c r="X10" s="403">
        <f>SUM(X8:X9)</f>
        <v>256.54599999999999</v>
      </c>
      <c r="Y10" s="403">
        <f>SUM(Y8:Y9)</f>
        <v>225.85199999999998</v>
      </c>
      <c r="Z10" s="403">
        <f t="shared" si="5"/>
        <v>280.233</v>
      </c>
      <c r="AA10" s="403">
        <f>SUM(AA8:AA9)</f>
        <v>185.48486300000002</v>
      </c>
      <c r="AB10" s="403">
        <f>SUM(AB8:AB9)</f>
        <v>306.69322700000004</v>
      </c>
      <c r="AC10" s="403">
        <f>SUM(AC8:AC9)</f>
        <v>192.91432000000003</v>
      </c>
      <c r="AD10" s="403">
        <f t="shared" si="5"/>
        <v>178.59197399999999</v>
      </c>
      <c r="AE10" s="392"/>
      <c r="AF10" s="124"/>
      <c r="AG10" s="392"/>
      <c r="AH10" s="392"/>
      <c r="AI10" s="392"/>
      <c r="AJ10" s="392"/>
      <c r="AK10" s="392"/>
      <c r="AL10" s="392"/>
      <c r="AM10" s="392"/>
    </row>
    <row r="11" spans="1:43" s="140" customFormat="1" ht="15" customHeight="1">
      <c r="A11" s="405" t="s">
        <v>670</v>
      </c>
      <c r="B11" s="406"/>
      <c r="C11" s="408"/>
      <c r="D11" s="407"/>
      <c r="E11" s="408"/>
      <c r="F11" s="408"/>
      <c r="G11" s="408"/>
      <c r="H11" s="145"/>
      <c r="I11" s="549"/>
      <c r="J11" s="550"/>
      <c r="K11" s="550"/>
      <c r="L11" s="550"/>
      <c r="M11" s="550"/>
      <c r="N11" s="409"/>
      <c r="O11" s="409"/>
      <c r="P11" s="409"/>
      <c r="Q11" s="409"/>
      <c r="R11" s="409"/>
      <c r="S11" s="409"/>
      <c r="T11" s="409"/>
      <c r="U11" s="409"/>
      <c r="V11" s="409"/>
      <c r="W11" s="409"/>
      <c r="X11" s="409"/>
      <c r="Y11" s="409"/>
      <c r="Z11" s="409"/>
      <c r="AA11" s="409"/>
      <c r="AB11" s="409"/>
      <c r="AC11" s="409"/>
      <c r="AD11" s="409"/>
      <c r="AE11" s="124"/>
      <c r="AF11" s="124"/>
      <c r="AG11" s="124"/>
    </row>
    <row r="12" spans="1:43" s="392" customFormat="1">
      <c r="A12" s="397" t="s">
        <v>601</v>
      </c>
      <c r="B12" s="410">
        <f>B8/(Vanduo!$H6*4368)*1000</f>
        <v>6.1670564458689466E-2</v>
      </c>
      <c r="C12" s="411">
        <f>C8/(Vanduo!$H6*8760)*1000</f>
        <v>6.5976542364282104E-2</v>
      </c>
      <c r="D12" s="411">
        <f>D8/(Vanduo!$H6*8760)*1000</f>
        <v>6.898655504819888E-2</v>
      </c>
      <c r="E12" s="411">
        <f>E8/(Vanduo!$H6*8760)*1000</f>
        <v>8.8685819381024864E-2</v>
      </c>
      <c r="F12" s="411">
        <f>F8/(Vanduo!$H6*8760)*1000</f>
        <v>9.7403729071537298E-2</v>
      </c>
      <c r="G12" s="411">
        <f>G8/(Vanduo!$H6*8760)*1000</f>
        <v>8.8617495814307473E-2</v>
      </c>
      <c r="H12" s="412"/>
      <c r="I12" s="410">
        <f>I8/(Vanduo!$H6*2184)*1000</f>
        <v>6.8217592592592594E-2</v>
      </c>
      <c r="J12" s="413">
        <f>J8/(Vanduo!$H6*2184)*1000</f>
        <v>5.5123536324786324E-2</v>
      </c>
      <c r="K12" s="413">
        <f>K8/(Vanduo!$H6*2208)*1000</f>
        <v>7.2186523752012885E-2</v>
      </c>
      <c r="L12" s="413">
        <f>L8/(Vanduo!$H6*2208)*1000</f>
        <v>6.2990136876006436E-2</v>
      </c>
      <c r="M12" s="413">
        <f>M8/(Vanduo!$H6*2184)*1000</f>
        <v>5.3628408628408633E-2</v>
      </c>
      <c r="N12" s="413">
        <f>N8/(Vanduo!$H6*2160)*1000</f>
        <v>7.5166666666666659E-2</v>
      </c>
      <c r="O12" s="413">
        <f>O8/(Vanduo!$H6*2208)*1000</f>
        <v>7.9657306763285016E-2</v>
      </c>
      <c r="P12" s="413">
        <f>P8/(Vanduo!$H6*2208)*1000</f>
        <v>5.2879931561996781E-2</v>
      </c>
      <c r="Q12" s="413">
        <f>Q8/(Vanduo!$H6*2184)*1000</f>
        <v>5.629833129833129E-2</v>
      </c>
      <c r="R12" s="414">
        <f>R8/(Vanduo!$H6*2160)*1000</f>
        <v>8.73724279835391E-2</v>
      </c>
      <c r="S12" s="414">
        <f>S8/(Vanduo!$H6*2208)*1000</f>
        <v>0.10990036231884058</v>
      </c>
      <c r="T12" s="414">
        <f>T8/(Vanduo!$H6*2208)*1000</f>
        <v>6.6188103864734296E-2</v>
      </c>
      <c r="U12" s="414">
        <f>U8/(Vanduo!$H6*2184)*1000</f>
        <v>8.6933251933251937E-2</v>
      </c>
      <c r="V12" s="414">
        <f>V8/(Vanduo!$H6*2160)*1000</f>
        <v>9.1769547325102882E-2</v>
      </c>
      <c r="W12" s="414">
        <f>W8/(Vanduo!$H6*2208)*1000</f>
        <v>9.743760064412238E-2</v>
      </c>
      <c r="X12" s="414">
        <f>X8/(Vanduo!$H6*2208)*1000</f>
        <v>0.10975191223832527</v>
      </c>
      <c r="Y12" s="414">
        <f>Y8/(Vanduo!$H6*2184)*1000</f>
        <v>8.3152726902726903E-2</v>
      </c>
      <c r="Z12" s="414">
        <f>Z8/(Vanduo!$H6*2184)*1000</f>
        <v>9.8066239316239312E-2</v>
      </c>
      <c r="AA12" s="414">
        <f>AA8/(Vanduo!$H6*2208)*1000</f>
        <v>6.2579175221417066E-2</v>
      </c>
      <c r="AB12" s="414">
        <f>AB8/(Vanduo!$H6*2208)*1000</f>
        <v>0.13404017109500807</v>
      </c>
      <c r="AC12" s="414">
        <f>AC8/(Vanduo!$H6*2184)*1000</f>
        <v>6.2845167887667891E-2</v>
      </c>
      <c r="AD12" s="414">
        <f>AD8/(Vanduo!$H6*2160)*1000</f>
        <v>3.5631541666666669E-2</v>
      </c>
      <c r="AF12" s="124"/>
    </row>
    <row r="13" spans="1:43" s="392" customFormat="1">
      <c r="A13" s="397" t="s">
        <v>604</v>
      </c>
      <c r="B13" s="410">
        <f>B9/(Vanduo!$H7*4368)*1000</f>
        <v>0.56518611865152057</v>
      </c>
      <c r="C13" s="411">
        <f>C9/(Vanduo!$H7*8760)*1000</f>
        <v>0.42184031175255499</v>
      </c>
      <c r="D13" s="411">
        <f>D9/(Vanduo!$H7*8760)*1000</f>
        <v>0.42811729905051815</v>
      </c>
      <c r="E13" s="411">
        <f>E9/(Vanduo!$H7*8760)*1000</f>
        <v>0.34758235485975214</v>
      </c>
      <c r="F13" s="411">
        <f>F9/(Vanduo!$H7*8760)*1000</f>
        <v>0.26968838334420525</v>
      </c>
      <c r="G13" s="411">
        <f>G9/(Vanduo!$H7*8760)*1000</f>
        <v>0.28250652995216347</v>
      </c>
      <c r="H13" s="412"/>
      <c r="I13" s="410">
        <f>I9/(Vanduo!$H7*2184)*1000</f>
        <v>0.42288659587766736</v>
      </c>
      <c r="J13" s="415">
        <f>J9/(Vanduo!$H7*2184)*1000</f>
        <v>0.70748564142537373</v>
      </c>
      <c r="K13" s="415">
        <f>K9/(Vanduo!$H7*2208)*1000</f>
        <v>0.33824678837416611</v>
      </c>
      <c r="L13" s="415">
        <f>L9/(Vanduo!$H7*2208)*1000</f>
        <v>0.2132532134230504</v>
      </c>
      <c r="M13" s="415">
        <f>M9/(Vanduo!$H7*2184)*1000</f>
        <v>0.44196337723123441</v>
      </c>
      <c r="N13" s="415">
        <f>N9/(Vanduo!$H7*2160)*1000</f>
        <v>0.7001671810699589</v>
      </c>
      <c r="O13" s="415">
        <f>O9/(Vanduo!$H7*2208)*1000</f>
        <v>0.29883666177823787</v>
      </c>
      <c r="P13" s="415">
        <f>P9/(Vanduo!$H7*2208)*1000</f>
        <v>0.28460720036806991</v>
      </c>
      <c r="Q13" s="415">
        <f>Q9/(Vanduo!$H7*2184)*1000</f>
        <v>0.48258619687191118</v>
      </c>
      <c r="R13" s="416">
        <f>R9/(Vanduo!$H7*2160)*1000</f>
        <v>0.65189594356261027</v>
      </c>
      <c r="S13" s="416">
        <f>S9/(Vanduo!$H7*2208)*1000</f>
        <v>0.36427331349206343</v>
      </c>
      <c r="T13" s="416">
        <f>T9/(Vanduo!$H7*2208)*1000</f>
        <v>0.27049455802852546</v>
      </c>
      <c r="U13" s="416">
        <f>U9/(Vanduo!$H7*2184)*1000</f>
        <v>0.38044090499447647</v>
      </c>
      <c r="V13" s="416">
        <f>V9/(Vanduo!$H7*2160)*1000</f>
        <v>0.37609769988242214</v>
      </c>
      <c r="W13" s="416">
        <f>W9/(Vanduo!$H7*2208)*1000</f>
        <v>0.22379388802622496</v>
      </c>
      <c r="X13" s="416">
        <f>X9/(Vanduo!$H7*2208)*1000</f>
        <v>0.17274395416379112</v>
      </c>
      <c r="Y13" s="416">
        <f>Y9/(Vanduo!$H7*2184)*1000</f>
        <v>0.28347850892493748</v>
      </c>
      <c r="Z13" s="416">
        <f>Z9/(Vanduo!$H7*2184)*1000</f>
        <v>0.39734323216466072</v>
      </c>
      <c r="AA13" s="416">
        <f>AA9/(Vanduo!$H7*2208)*1000</f>
        <v>0.27464849141649417</v>
      </c>
      <c r="AB13" s="416">
        <f>AB9/(Vanduo!$H7*2208)*1000</f>
        <v>0.18119805595094315</v>
      </c>
      <c r="AC13" s="416">
        <f>AC9/(Vanduo!$H7*2184)*1000</f>
        <v>0.31517937997848722</v>
      </c>
      <c r="AD13" s="416">
        <f>AD9/(Vanduo!$H7*2160)*1000</f>
        <v>0.50211390817901225</v>
      </c>
      <c r="AF13" s="124"/>
    </row>
    <row r="14" spans="1:43" s="140" customFormat="1" ht="14.25" customHeight="1">
      <c r="A14" s="332" t="s">
        <v>592</v>
      </c>
      <c r="B14" s="391"/>
      <c r="C14" s="320"/>
      <c r="D14" s="391"/>
      <c r="E14" s="320"/>
      <c r="F14" s="320"/>
      <c r="G14" s="320"/>
      <c r="H14" s="135"/>
      <c r="I14" s="417"/>
      <c r="J14" s="417"/>
      <c r="K14" s="417"/>
      <c r="L14" s="417"/>
      <c r="M14" s="417"/>
      <c r="N14" s="417"/>
      <c r="O14" s="417"/>
      <c r="P14" s="417"/>
      <c r="Q14" s="417"/>
      <c r="R14" s="417"/>
      <c r="S14" s="320"/>
      <c r="T14" s="320"/>
      <c r="U14" s="320"/>
      <c r="V14" s="320"/>
      <c r="W14" s="320"/>
      <c r="X14" s="320"/>
      <c r="Y14" s="320"/>
      <c r="Z14" s="320"/>
      <c r="AA14" s="320"/>
      <c r="AB14" s="320"/>
      <c r="AC14" s="320"/>
      <c r="AD14" s="320"/>
      <c r="AE14" s="392"/>
      <c r="AF14" s="124"/>
      <c r="AG14" s="392"/>
      <c r="AH14" s="392"/>
      <c r="AI14" s="392"/>
      <c r="AJ14" s="392"/>
      <c r="AK14" s="392"/>
      <c r="AL14" s="392"/>
      <c r="AM14" s="392"/>
    </row>
    <row r="15" spans="1:43" s="392" customFormat="1" ht="15.6">
      <c r="A15" s="606" t="s">
        <v>671</v>
      </c>
      <c r="B15" s="418"/>
      <c r="C15" s="419"/>
      <c r="D15" s="418"/>
      <c r="E15" s="419"/>
      <c r="F15" s="419"/>
      <c r="G15" s="419"/>
      <c r="H15" s="420"/>
      <c r="I15" s="551"/>
      <c r="J15" s="551"/>
      <c r="K15" s="551"/>
      <c r="L15" s="551"/>
      <c r="M15" s="551"/>
      <c r="N15" s="418"/>
      <c r="O15" s="418"/>
      <c r="P15" s="419"/>
      <c r="Q15" s="419"/>
      <c r="R15" s="419"/>
      <c r="S15" s="419"/>
      <c r="T15" s="418"/>
      <c r="U15" s="418"/>
      <c r="V15" s="419"/>
      <c r="W15" s="419"/>
      <c r="X15" s="419"/>
      <c r="Y15" s="419"/>
      <c r="Z15" s="418"/>
      <c r="AA15" s="418"/>
      <c r="AB15" s="419"/>
      <c r="AC15" s="419"/>
      <c r="AD15" s="419"/>
      <c r="AF15" s="124"/>
    </row>
    <row r="16" spans="1:43" s="392" customFormat="1" ht="15.6">
      <c r="A16" s="607" t="s">
        <v>601</v>
      </c>
      <c r="B16" s="775">
        <v>13.520507986895201</v>
      </c>
      <c r="C16" s="421" t="s">
        <v>672</v>
      </c>
      <c r="D16" s="421" t="s">
        <v>673</v>
      </c>
      <c r="E16" s="421" t="s">
        <v>674</v>
      </c>
      <c r="F16" s="422">
        <v>35.6</v>
      </c>
      <c r="G16" s="422">
        <v>37.299999999999997</v>
      </c>
      <c r="H16" s="420"/>
      <c r="I16" s="552"/>
      <c r="J16" s="552"/>
      <c r="K16" s="552"/>
      <c r="L16" s="552"/>
      <c r="M16" s="552"/>
      <c r="N16" s="421"/>
      <c r="O16" s="421"/>
      <c r="P16" s="421"/>
      <c r="Q16" s="422"/>
      <c r="R16" s="422"/>
      <c r="S16" s="422"/>
      <c r="T16" s="421"/>
      <c r="U16" s="421"/>
      <c r="V16" s="421"/>
      <c r="W16" s="422"/>
      <c r="X16" s="422"/>
      <c r="Y16" s="422"/>
      <c r="Z16" s="421"/>
      <c r="AA16" s="421"/>
      <c r="AB16" s="421"/>
      <c r="AC16" s="422"/>
      <c r="AD16" s="422"/>
    </row>
    <row r="17" spans="1:31" s="392" customFormat="1" ht="15.6">
      <c r="A17" s="608" t="s">
        <v>675</v>
      </c>
      <c r="B17" s="423"/>
      <c r="C17" s="423"/>
      <c r="D17" s="423"/>
      <c r="E17" s="423"/>
      <c r="F17" s="423"/>
      <c r="G17" s="423"/>
      <c r="H17" s="420"/>
      <c r="I17" s="553"/>
      <c r="J17" s="553"/>
      <c r="K17" s="553"/>
      <c r="L17" s="553"/>
      <c r="M17" s="553"/>
      <c r="N17" s="423"/>
      <c r="O17" s="423"/>
      <c r="P17" s="423"/>
      <c r="Q17" s="423"/>
      <c r="R17" s="423"/>
      <c r="S17" s="423"/>
      <c r="T17" s="423"/>
      <c r="U17" s="423"/>
      <c r="V17" s="423"/>
      <c r="W17" s="423"/>
      <c r="X17" s="423"/>
      <c r="Y17" s="423"/>
      <c r="Z17" s="423"/>
      <c r="AA17" s="423"/>
      <c r="AB17" s="423"/>
      <c r="AC17" s="423"/>
      <c r="AD17" s="423"/>
    </row>
    <row r="18" spans="1:31" s="392" customFormat="1">
      <c r="A18" s="607" t="s">
        <v>601</v>
      </c>
      <c r="B18" s="424">
        <v>5.3900000000000003E-2</v>
      </c>
      <c r="C18" s="1056">
        <v>3.9899999999999998E-2</v>
      </c>
      <c r="D18" s="424">
        <v>4.0300000000000002E-2</v>
      </c>
      <c r="E18" s="425" t="s">
        <v>676</v>
      </c>
      <c r="F18" s="425" t="s">
        <v>677</v>
      </c>
      <c r="G18" s="425" t="s">
        <v>678</v>
      </c>
      <c r="H18" s="420"/>
      <c r="I18" s="554"/>
      <c r="J18" s="554"/>
      <c r="K18" s="554"/>
      <c r="L18" s="554"/>
      <c r="M18" s="554"/>
      <c r="N18" s="424"/>
      <c r="O18" s="424"/>
      <c r="P18" s="425"/>
      <c r="Q18" s="425"/>
      <c r="R18" s="425"/>
      <c r="S18" s="426"/>
      <c r="T18" s="424"/>
      <c r="U18" s="424"/>
      <c r="V18" s="425"/>
      <c r="W18" s="425"/>
      <c r="X18" s="425"/>
      <c r="Y18" s="426"/>
      <c r="Z18" s="424"/>
      <c r="AA18" s="424"/>
      <c r="AB18" s="425"/>
      <c r="AC18" s="425"/>
      <c r="AD18" s="425"/>
    </row>
    <row r="19" spans="1:31" s="392" customFormat="1" ht="15.6">
      <c r="A19" s="608" t="s">
        <v>679</v>
      </c>
      <c r="B19" s="423"/>
      <c r="C19" s="423"/>
      <c r="D19" s="423"/>
      <c r="E19" s="423"/>
      <c r="F19" s="423"/>
      <c r="G19" s="423"/>
      <c r="H19" s="420"/>
      <c r="I19" s="553"/>
      <c r="J19" s="553"/>
      <c r="K19" s="553"/>
      <c r="L19" s="553"/>
      <c r="M19" s="553"/>
      <c r="N19" s="423"/>
      <c r="O19" s="423"/>
      <c r="P19" s="423"/>
      <c r="Q19" s="423"/>
      <c r="R19" s="423"/>
      <c r="S19" s="423"/>
      <c r="T19" s="423"/>
      <c r="U19" s="423"/>
      <c r="V19" s="423"/>
      <c r="W19" s="423"/>
      <c r="X19" s="423"/>
      <c r="Y19" s="423"/>
      <c r="Z19" s="423"/>
      <c r="AA19" s="423"/>
      <c r="AB19" s="423"/>
      <c r="AC19" s="423"/>
      <c r="AD19" s="423"/>
    </row>
    <row r="20" spans="1:31" s="392" customFormat="1">
      <c r="A20" s="609" t="s">
        <v>601</v>
      </c>
      <c r="B20" s="427">
        <v>1.325</v>
      </c>
      <c r="C20" s="427">
        <v>1.3</v>
      </c>
      <c r="D20" s="427">
        <v>1.4</v>
      </c>
      <c r="E20" s="427">
        <v>1.4</v>
      </c>
      <c r="F20" s="427">
        <v>1.7</v>
      </c>
      <c r="G20" s="427">
        <v>1.6</v>
      </c>
      <c r="H20" s="420"/>
      <c r="I20" s="555"/>
      <c r="J20" s="555"/>
      <c r="K20" s="555"/>
      <c r="L20" s="555"/>
      <c r="M20" s="555"/>
      <c r="N20" s="427"/>
      <c r="O20" s="427"/>
      <c r="P20" s="427"/>
      <c r="Q20" s="427"/>
      <c r="R20" s="427"/>
      <c r="S20" s="428"/>
      <c r="T20" s="427"/>
      <c r="U20" s="427"/>
      <c r="V20" s="427"/>
      <c r="W20" s="427"/>
      <c r="X20" s="427"/>
      <c r="Y20" s="428"/>
      <c r="Z20" s="427"/>
      <c r="AA20" s="427"/>
      <c r="AB20" s="427"/>
      <c r="AC20" s="427"/>
      <c r="AD20" s="427"/>
    </row>
    <row r="21" spans="1:31">
      <c r="A21" s="125" t="s">
        <v>680</v>
      </c>
      <c r="B21" s="481"/>
      <c r="C21" s="481"/>
      <c r="D21" s="481"/>
      <c r="E21" s="481"/>
      <c r="F21" s="481"/>
      <c r="G21" s="481"/>
      <c r="H21" s="392"/>
      <c r="I21" s="392"/>
      <c r="J21" s="481"/>
      <c r="K21" s="481"/>
      <c r="L21" s="481"/>
      <c r="M21" s="481"/>
      <c r="N21" s="481"/>
      <c r="O21" s="481"/>
      <c r="P21" s="481"/>
      <c r="Q21" s="481"/>
      <c r="R21" s="481"/>
      <c r="S21" s="481"/>
      <c r="T21" s="492"/>
      <c r="U21" s="492"/>
      <c r="V21" s="492"/>
      <c r="W21" s="392"/>
      <c r="X21" s="481"/>
      <c r="Y21" s="481"/>
      <c r="Z21" s="481"/>
      <c r="AA21" s="481"/>
      <c r="AB21" s="481"/>
      <c r="AC21" s="481"/>
      <c r="AD21" s="481"/>
      <c r="AE21" s="124"/>
    </row>
    <row r="22" spans="1:31">
      <c r="A22" s="1053" t="s">
        <v>681</v>
      </c>
      <c r="B22" s="481"/>
      <c r="C22" s="481"/>
      <c r="D22" s="481"/>
      <c r="E22" s="481"/>
      <c r="F22" s="481"/>
      <c r="G22" s="481"/>
      <c r="H22" s="392"/>
      <c r="I22" s="392"/>
      <c r="J22" s="481"/>
      <c r="K22" s="481"/>
      <c r="L22" s="481"/>
      <c r="M22" s="481"/>
      <c r="N22" s="481"/>
      <c r="O22" s="481"/>
      <c r="P22" s="481"/>
      <c r="Q22" s="481"/>
      <c r="R22" s="481"/>
      <c r="S22" s="481"/>
      <c r="T22" s="492"/>
      <c r="U22" s="492"/>
      <c r="V22" s="492"/>
      <c r="W22" s="481"/>
      <c r="X22" s="481"/>
      <c r="Y22" s="481"/>
      <c r="Z22" s="481"/>
      <c r="AA22" s="481"/>
      <c r="AB22" s="481"/>
      <c r="AC22" s="481"/>
      <c r="AD22" s="481"/>
      <c r="AE22" s="124"/>
    </row>
    <row r="23" spans="1:31">
      <c r="A23" s="481"/>
      <c r="B23" s="481"/>
      <c r="C23" s="481"/>
      <c r="D23" s="481"/>
      <c r="E23" s="481"/>
      <c r="F23" s="481"/>
      <c r="G23" s="481"/>
      <c r="H23" s="392"/>
      <c r="I23" s="392"/>
      <c r="J23" s="481"/>
      <c r="K23" s="481"/>
      <c r="L23" s="481"/>
      <c r="M23" s="481"/>
      <c r="N23" s="481"/>
      <c r="O23" s="481"/>
      <c r="P23" s="481"/>
      <c r="Q23" s="481"/>
      <c r="R23" s="481"/>
      <c r="S23" s="481"/>
      <c r="T23" s="492"/>
      <c r="U23" s="492"/>
      <c r="V23" s="492"/>
      <c r="W23" s="481"/>
      <c r="X23" s="481"/>
      <c r="Y23" s="481"/>
      <c r="Z23" s="481"/>
      <c r="AA23" s="481"/>
      <c r="AB23" s="481"/>
      <c r="AC23" s="481"/>
      <c r="AD23" s="481"/>
      <c r="AE23" s="481"/>
    </row>
    <row r="24" spans="1:31">
      <c r="A24" s="142"/>
      <c r="B24" s="481"/>
      <c r="C24" s="481"/>
      <c r="D24" s="481"/>
      <c r="E24" s="481"/>
      <c r="F24" s="481"/>
      <c r="G24" s="481"/>
      <c r="H24" s="392"/>
      <c r="I24" s="392"/>
      <c r="J24" s="481"/>
      <c r="K24" s="481"/>
      <c r="L24" s="481"/>
      <c r="M24" s="481"/>
      <c r="N24" s="481"/>
      <c r="O24" s="481"/>
      <c r="P24" s="481"/>
      <c r="Q24" s="481"/>
      <c r="R24" s="481"/>
      <c r="S24" s="481"/>
      <c r="T24" s="492"/>
      <c r="U24" s="492"/>
      <c r="V24" s="492"/>
      <c r="W24" s="481"/>
      <c r="X24" s="481"/>
      <c r="Y24" s="481"/>
      <c r="Z24" s="481"/>
      <c r="AA24" s="481"/>
      <c r="AB24" s="481"/>
      <c r="AC24" s="481"/>
      <c r="AD24" s="481"/>
      <c r="AE24" s="481"/>
    </row>
    <row r="25" spans="1:31" ht="13.8">
      <c r="A25" s="143"/>
      <c r="B25" s="481"/>
      <c r="C25" s="481"/>
      <c r="D25" s="481"/>
      <c r="E25" s="481"/>
      <c r="F25" s="481"/>
      <c r="G25" s="481"/>
      <c r="H25" s="392"/>
      <c r="I25" s="392"/>
      <c r="J25" s="392"/>
      <c r="K25" s="392"/>
      <c r="L25" s="392"/>
      <c r="M25" s="392"/>
      <c r="N25" s="392"/>
      <c r="O25" s="392"/>
      <c r="P25" s="392"/>
      <c r="Q25" s="392"/>
      <c r="R25" s="392"/>
      <c r="S25" s="392"/>
      <c r="T25" s="392"/>
      <c r="U25" s="392"/>
      <c r="V25" s="481"/>
      <c r="W25" s="481"/>
      <c r="X25" s="481"/>
      <c r="Y25" s="481"/>
      <c r="Z25" s="481"/>
      <c r="AA25" s="481"/>
      <c r="AB25" s="481"/>
      <c r="AC25" s="481"/>
      <c r="AD25" s="481"/>
      <c r="AE25" s="481"/>
    </row>
    <row r="26" spans="1:31" ht="13.8">
      <c r="A26" s="143"/>
      <c r="B26" s="481"/>
      <c r="C26" s="481"/>
      <c r="D26" s="481"/>
      <c r="E26" s="481"/>
      <c r="F26" s="481"/>
      <c r="G26" s="481"/>
      <c r="H26" s="392"/>
      <c r="I26" s="392"/>
      <c r="J26" s="392"/>
      <c r="K26" s="392"/>
      <c r="L26" s="392"/>
      <c r="M26" s="392"/>
      <c r="N26" s="392"/>
      <c r="O26" s="392"/>
      <c r="P26" s="392"/>
      <c r="Q26" s="392"/>
      <c r="R26" s="392"/>
      <c r="S26" s="392"/>
      <c r="T26" s="392"/>
      <c r="U26" s="392"/>
      <c r="V26" s="481"/>
      <c r="W26" s="481"/>
      <c r="X26" s="481"/>
      <c r="Y26" s="481"/>
      <c r="Z26" s="481"/>
      <c r="AA26" s="481"/>
      <c r="AB26" s="481"/>
      <c r="AC26" s="481"/>
      <c r="AD26" s="481"/>
      <c r="AE26" s="481"/>
    </row>
    <row r="27" spans="1:31">
      <c r="A27" s="142"/>
      <c r="B27" s="481"/>
      <c r="C27" s="481"/>
      <c r="D27" s="481"/>
      <c r="E27" s="481"/>
      <c r="F27" s="481"/>
      <c r="G27" s="481"/>
      <c r="H27" s="392"/>
      <c r="I27" s="392"/>
      <c r="J27" s="392"/>
      <c r="K27" s="392"/>
      <c r="L27" s="392"/>
      <c r="M27" s="392"/>
      <c r="N27" s="392"/>
      <c r="O27" s="392"/>
      <c r="P27" s="392"/>
      <c r="Q27" s="392"/>
      <c r="R27" s="392"/>
      <c r="S27" s="392"/>
      <c r="T27" s="392"/>
      <c r="U27" s="392"/>
      <c r="V27" s="481"/>
      <c r="W27" s="481"/>
      <c r="X27" s="481"/>
      <c r="Y27" s="481"/>
      <c r="Z27" s="481"/>
      <c r="AA27" s="481"/>
      <c r="AB27" s="481"/>
      <c r="AC27" s="481"/>
      <c r="AD27" s="481"/>
      <c r="AE27" s="481"/>
    </row>
    <row r="28" spans="1:31">
      <c r="A28" s="144"/>
      <c r="B28" s="481"/>
      <c r="C28" s="481"/>
      <c r="D28" s="481"/>
      <c r="E28" s="481"/>
      <c r="F28" s="481"/>
      <c r="G28" s="481"/>
      <c r="H28" s="392"/>
      <c r="I28" s="392"/>
      <c r="J28" s="392"/>
      <c r="K28" s="392"/>
      <c r="L28" s="392"/>
      <c r="M28" s="392"/>
      <c r="N28" s="392"/>
      <c r="O28" s="392"/>
      <c r="P28" s="392"/>
      <c r="Q28" s="392"/>
      <c r="R28" s="392"/>
      <c r="S28" s="392"/>
      <c r="T28" s="392"/>
      <c r="U28" s="392"/>
      <c r="V28" s="481"/>
      <c r="W28" s="481"/>
      <c r="X28" s="481"/>
      <c r="Y28" s="481"/>
      <c r="Z28" s="481"/>
      <c r="AA28" s="481"/>
      <c r="AB28" s="481"/>
      <c r="AC28" s="481"/>
      <c r="AD28" s="481"/>
      <c r="AE28" s="481"/>
    </row>
    <row r="29" spans="1:31">
      <c r="A29" s="481"/>
      <c r="B29" s="481"/>
      <c r="C29" s="481"/>
      <c r="D29" s="481"/>
      <c r="E29" s="481"/>
      <c r="F29" s="481"/>
      <c r="G29" s="481"/>
      <c r="H29" s="392"/>
      <c r="I29" s="392"/>
      <c r="J29" s="392"/>
      <c r="K29" s="392"/>
      <c r="L29" s="392"/>
      <c r="M29" s="392"/>
      <c r="N29" s="392"/>
      <c r="O29" s="392"/>
      <c r="P29" s="392"/>
      <c r="Q29" s="392"/>
      <c r="R29" s="392"/>
      <c r="S29" s="392"/>
      <c r="T29" s="392"/>
      <c r="U29" s="392"/>
      <c r="V29" s="481"/>
      <c r="W29" s="481"/>
      <c r="X29" s="481"/>
      <c r="Y29" s="481"/>
      <c r="Z29" s="481"/>
      <c r="AA29" s="481"/>
      <c r="AB29" s="481"/>
      <c r="AC29" s="481"/>
      <c r="AD29" s="481"/>
      <c r="AE29" s="481"/>
    </row>
    <row r="30" spans="1:31">
      <c r="A30" s="481"/>
      <c r="B30" s="481"/>
      <c r="C30" s="481"/>
      <c r="D30" s="481"/>
      <c r="E30" s="481"/>
      <c r="F30" s="481"/>
      <c r="G30" s="481"/>
      <c r="H30" s="392"/>
      <c r="I30" s="392"/>
      <c r="J30" s="392"/>
      <c r="K30" s="392"/>
      <c r="L30" s="392"/>
      <c r="M30" s="392"/>
      <c r="N30" s="392"/>
      <c r="O30" s="392"/>
      <c r="P30" s="392"/>
      <c r="Q30" s="392"/>
      <c r="R30" s="392"/>
      <c r="S30" s="392"/>
      <c r="T30" s="392"/>
      <c r="U30" s="392"/>
      <c r="V30" s="481"/>
      <c r="W30" s="481"/>
      <c r="X30" s="481"/>
      <c r="Y30" s="481"/>
      <c r="Z30" s="481"/>
      <c r="AA30" s="481"/>
      <c r="AB30" s="481"/>
      <c r="AC30" s="481"/>
      <c r="AD30" s="481"/>
      <c r="AE30" s="481"/>
    </row>
    <row r="31" spans="1:31">
      <c r="A31" s="481"/>
      <c r="B31" s="481"/>
      <c r="C31" s="481"/>
      <c r="D31" s="481"/>
      <c r="E31" s="481"/>
      <c r="F31" s="481"/>
      <c r="G31" s="481"/>
      <c r="H31" s="392"/>
      <c r="I31" s="392"/>
      <c r="J31" s="392"/>
      <c r="K31" s="392"/>
      <c r="L31" s="392"/>
      <c r="M31" s="392"/>
      <c r="N31" s="392"/>
      <c r="O31" s="392"/>
      <c r="P31" s="392"/>
      <c r="Q31" s="392"/>
      <c r="R31" s="392"/>
      <c r="S31" s="392"/>
      <c r="T31" s="392"/>
      <c r="U31" s="392"/>
      <c r="V31" s="481"/>
      <c r="W31" s="481"/>
      <c r="X31" s="481"/>
      <c r="Y31" s="481"/>
      <c r="Z31" s="481"/>
      <c r="AA31" s="481"/>
      <c r="AB31" s="481"/>
      <c r="AC31" s="481"/>
      <c r="AD31" s="481"/>
      <c r="AE31" s="481"/>
    </row>
    <row r="32" spans="1:31">
      <c r="A32" s="481"/>
      <c r="B32" s="481"/>
      <c r="C32" s="481"/>
      <c r="D32" s="481"/>
      <c r="E32" s="481"/>
      <c r="F32" s="481"/>
      <c r="G32" s="481"/>
      <c r="H32" s="392"/>
      <c r="I32" s="392"/>
      <c r="J32" s="392"/>
      <c r="K32" s="392"/>
      <c r="L32" s="392"/>
      <c r="M32" s="392"/>
      <c r="N32" s="392"/>
      <c r="O32" s="392"/>
      <c r="P32" s="392"/>
      <c r="Q32" s="392"/>
      <c r="R32" s="392"/>
      <c r="S32" s="392"/>
      <c r="T32" s="392"/>
      <c r="U32" s="392"/>
      <c r="V32" s="481"/>
      <c r="W32" s="481"/>
      <c r="X32" s="481"/>
      <c r="Y32" s="481"/>
      <c r="Z32" s="481"/>
      <c r="AA32" s="481"/>
      <c r="AB32" s="481"/>
      <c r="AC32" s="481"/>
      <c r="AD32" s="481"/>
      <c r="AE32" s="481"/>
    </row>
    <row r="33" spans="2:13">
      <c r="B33" s="481"/>
      <c r="C33" s="481"/>
      <c r="D33" s="481"/>
      <c r="E33" s="481"/>
      <c r="F33" s="481"/>
      <c r="G33" s="481"/>
      <c r="H33" s="392"/>
      <c r="I33" s="392"/>
      <c r="J33" s="392"/>
      <c r="K33" s="392"/>
      <c r="L33" s="392"/>
      <c r="M33" s="392"/>
    </row>
    <row r="34" spans="2:13">
      <c r="B34" s="481"/>
      <c r="C34" s="481"/>
      <c r="D34" s="481"/>
      <c r="E34" s="481"/>
      <c r="F34" s="481"/>
      <c r="G34" s="481"/>
      <c r="H34" s="392"/>
      <c r="I34" s="392"/>
      <c r="J34" s="392"/>
      <c r="K34" s="392"/>
      <c r="L34" s="392"/>
      <c r="M34" s="392"/>
    </row>
    <row r="35" spans="2:13">
      <c r="B35" s="481"/>
      <c r="C35" s="481"/>
      <c r="D35" s="481"/>
      <c r="E35" s="481"/>
      <c r="F35" s="481"/>
      <c r="G35" s="481"/>
      <c r="H35" s="392"/>
      <c r="I35" s="392"/>
      <c r="J35" s="392"/>
      <c r="K35" s="392"/>
      <c r="L35" s="392"/>
      <c r="M35" s="392"/>
    </row>
    <row r="36" spans="2:13">
      <c r="B36" s="481"/>
      <c r="C36" s="481"/>
      <c r="D36" s="481"/>
      <c r="E36" s="481"/>
      <c r="F36" s="481"/>
      <c r="G36" s="481"/>
      <c r="H36" s="392"/>
      <c r="I36" s="392"/>
      <c r="J36" s="392"/>
      <c r="K36" s="392"/>
      <c r="L36" s="392"/>
      <c r="M36" s="392"/>
    </row>
    <row r="37" spans="2:13">
      <c r="B37" s="481"/>
      <c r="C37" s="481"/>
      <c r="D37" s="481"/>
      <c r="E37" s="481"/>
      <c r="F37" s="481"/>
      <c r="G37" s="481"/>
      <c r="H37" s="392"/>
      <c r="I37" s="392"/>
      <c r="J37" s="392"/>
      <c r="K37" s="392"/>
      <c r="L37" s="392"/>
      <c r="M37" s="392"/>
    </row>
    <row r="38" spans="2:13">
      <c r="B38" s="481"/>
      <c r="C38" s="481"/>
      <c r="D38" s="481"/>
      <c r="E38" s="481"/>
      <c r="F38" s="481"/>
      <c r="G38" s="481"/>
      <c r="H38" s="392"/>
      <c r="I38" s="392"/>
      <c r="J38" s="392"/>
      <c r="K38" s="392"/>
      <c r="L38" s="392"/>
      <c r="M38" s="392"/>
    </row>
    <row r="39" spans="2:13">
      <c r="B39" s="481"/>
      <c r="C39" s="481"/>
      <c r="D39" s="481"/>
      <c r="E39" s="481"/>
      <c r="F39" s="481"/>
      <c r="G39" s="481"/>
      <c r="H39" s="392"/>
      <c r="I39" s="392"/>
      <c r="J39" s="392"/>
      <c r="K39" s="392"/>
      <c r="L39" s="392"/>
      <c r="M39" s="392"/>
    </row>
    <row r="40" spans="2:13">
      <c r="B40" s="481"/>
      <c r="C40" s="481"/>
      <c r="D40" s="481"/>
      <c r="E40" s="481"/>
      <c r="F40" s="481"/>
      <c r="G40" s="481"/>
      <c r="H40" s="392"/>
      <c r="I40" s="392"/>
      <c r="J40" s="392"/>
      <c r="K40" s="392"/>
      <c r="L40" s="392"/>
      <c r="M40" s="392"/>
    </row>
    <row r="41" spans="2:13">
      <c r="B41" s="481"/>
      <c r="C41" s="481"/>
      <c r="D41" s="481"/>
      <c r="E41" s="481"/>
      <c r="F41" s="481"/>
      <c r="G41" s="481"/>
      <c r="H41" s="392"/>
      <c r="I41" s="392"/>
      <c r="J41" s="392"/>
      <c r="K41" s="392"/>
      <c r="L41" s="392"/>
      <c r="M41" s="392"/>
    </row>
    <row r="42" spans="2:13">
      <c r="B42" s="481"/>
      <c r="C42" s="481"/>
      <c r="D42" s="481"/>
      <c r="E42" s="481"/>
      <c r="F42" s="481"/>
      <c r="G42" s="481"/>
      <c r="H42" s="392"/>
      <c r="I42" s="392"/>
      <c r="J42" s="392"/>
      <c r="K42" s="392"/>
      <c r="L42" s="392"/>
      <c r="M42" s="392"/>
    </row>
    <row r="43" spans="2:13">
      <c r="B43" s="481"/>
      <c r="C43" s="481"/>
      <c r="D43" s="481"/>
      <c r="E43" s="481"/>
      <c r="F43" s="481"/>
      <c r="G43" s="481"/>
      <c r="H43" s="392"/>
      <c r="I43" s="392"/>
      <c r="J43" s="392"/>
      <c r="K43" s="392"/>
      <c r="L43" s="392"/>
      <c r="M43" s="392"/>
    </row>
    <row r="44" spans="2:13">
      <c r="B44" s="481"/>
      <c r="C44" s="481"/>
      <c r="D44" s="481"/>
      <c r="E44" s="481"/>
      <c r="F44" s="481"/>
      <c r="G44" s="481"/>
      <c r="H44" s="392"/>
      <c r="I44" s="392"/>
      <c r="J44" s="392"/>
      <c r="K44" s="392"/>
      <c r="L44" s="392"/>
      <c r="M44" s="392"/>
    </row>
    <row r="45" spans="2:13">
      <c r="B45" s="481"/>
      <c r="C45" s="481"/>
      <c r="D45" s="481"/>
      <c r="E45" s="481"/>
      <c r="F45" s="481"/>
      <c r="G45" s="481"/>
      <c r="H45" s="392"/>
      <c r="I45" s="392"/>
      <c r="J45" s="392"/>
      <c r="K45" s="392"/>
      <c r="L45" s="392"/>
      <c r="M45" s="392"/>
    </row>
    <row r="46" spans="2:13">
      <c r="B46" s="481"/>
      <c r="C46" s="481"/>
      <c r="D46" s="481"/>
      <c r="E46" s="481"/>
      <c r="F46" s="481"/>
      <c r="G46" s="481"/>
      <c r="H46" s="392"/>
      <c r="I46" s="392"/>
      <c r="J46" s="392"/>
      <c r="K46" s="392"/>
      <c r="L46" s="392"/>
      <c r="M46" s="392"/>
    </row>
    <row r="47" spans="2:13">
      <c r="B47" s="481"/>
      <c r="C47" s="481"/>
      <c r="D47" s="481"/>
      <c r="E47" s="481"/>
      <c r="F47" s="481"/>
      <c r="G47" s="481"/>
      <c r="H47" s="392"/>
      <c r="I47" s="392"/>
      <c r="J47" s="392"/>
      <c r="K47" s="392"/>
      <c r="L47" s="392"/>
      <c r="M47" s="392"/>
    </row>
    <row r="48" spans="2:13">
      <c r="B48" s="481"/>
      <c r="C48" s="481"/>
      <c r="D48" s="481"/>
      <c r="E48" s="481"/>
      <c r="F48" s="481"/>
      <c r="G48" s="481"/>
      <c r="H48" s="392"/>
      <c r="I48" s="392"/>
      <c r="J48" s="392"/>
      <c r="K48" s="392"/>
      <c r="L48" s="392"/>
      <c r="M48" s="392"/>
    </row>
    <row r="49" spans="2:13">
      <c r="B49" s="481"/>
      <c r="C49" s="481"/>
      <c r="D49" s="481"/>
      <c r="E49" s="481"/>
      <c r="F49" s="481"/>
      <c r="G49" s="481"/>
      <c r="H49" s="392"/>
      <c r="I49" s="392"/>
      <c r="J49" s="392"/>
      <c r="K49" s="392"/>
      <c r="L49" s="392"/>
      <c r="M49" s="392"/>
    </row>
    <row r="50" spans="2:13">
      <c r="B50" s="481"/>
      <c r="C50" s="481"/>
      <c r="D50" s="481"/>
      <c r="E50" s="481"/>
      <c r="F50" s="481"/>
      <c r="G50" s="481"/>
      <c r="H50" s="392"/>
      <c r="I50" s="392"/>
      <c r="J50" s="392"/>
      <c r="K50" s="392"/>
      <c r="L50" s="392"/>
      <c r="M50" s="392"/>
    </row>
    <row r="51" spans="2:13">
      <c r="B51" s="481"/>
      <c r="C51" s="481"/>
      <c r="D51" s="481"/>
      <c r="E51" s="481"/>
      <c r="F51" s="481"/>
      <c r="G51" s="481"/>
      <c r="H51" s="392"/>
      <c r="I51" s="392"/>
      <c r="J51" s="392"/>
      <c r="K51" s="392"/>
      <c r="L51" s="392"/>
      <c r="M51" s="392"/>
    </row>
    <row r="52" spans="2:13">
      <c r="B52" s="481"/>
      <c r="C52" s="481"/>
      <c r="D52" s="481"/>
      <c r="E52" s="481"/>
      <c r="F52" s="481"/>
      <c r="G52" s="481"/>
      <c r="H52" s="392"/>
      <c r="I52" s="392"/>
      <c r="J52" s="392"/>
      <c r="K52" s="392"/>
      <c r="L52" s="392"/>
      <c r="M52" s="392"/>
    </row>
    <row r="53" spans="2:13">
      <c r="B53" s="481"/>
      <c r="C53" s="481"/>
      <c r="D53" s="481"/>
      <c r="E53" s="481"/>
      <c r="F53" s="481"/>
      <c r="G53" s="481"/>
      <c r="H53" s="392"/>
      <c r="I53" s="392"/>
      <c r="J53" s="392"/>
      <c r="K53" s="392"/>
      <c r="L53" s="392"/>
      <c r="M53" s="392"/>
    </row>
    <row r="54" spans="2:13">
      <c r="B54" s="481"/>
      <c r="C54" s="481"/>
      <c r="D54" s="481"/>
      <c r="E54" s="481"/>
      <c r="F54" s="481"/>
      <c r="G54" s="481"/>
      <c r="H54" s="392"/>
      <c r="I54" s="392"/>
      <c r="J54" s="392"/>
      <c r="K54" s="392"/>
      <c r="L54" s="392"/>
      <c r="M54" s="392"/>
    </row>
    <row r="55" spans="2:13">
      <c r="B55" s="481"/>
      <c r="C55" s="481"/>
      <c r="D55" s="481"/>
      <c r="E55" s="481"/>
      <c r="F55" s="481"/>
      <c r="G55" s="481"/>
      <c r="H55" s="392"/>
      <c r="I55" s="392"/>
      <c r="J55" s="392"/>
      <c r="K55" s="392"/>
      <c r="L55" s="392"/>
      <c r="M55" s="392"/>
    </row>
    <row r="56" spans="2:13">
      <c r="B56" s="481"/>
      <c r="C56" s="481"/>
      <c r="D56" s="481"/>
      <c r="E56" s="481"/>
      <c r="F56" s="481"/>
      <c r="G56" s="481"/>
      <c r="H56" s="392"/>
      <c r="I56" s="392"/>
      <c r="J56" s="392"/>
      <c r="K56" s="392"/>
      <c r="L56" s="392"/>
      <c r="M56" s="392"/>
    </row>
    <row r="57" spans="2:13">
      <c r="B57" s="481"/>
      <c r="C57" s="481"/>
      <c r="D57" s="481"/>
      <c r="E57" s="481"/>
      <c r="F57" s="481"/>
      <c r="G57" s="481"/>
      <c r="H57" s="392"/>
      <c r="I57" s="392"/>
      <c r="J57" s="392"/>
      <c r="K57" s="392"/>
      <c r="L57" s="392"/>
      <c r="M57" s="392"/>
    </row>
    <row r="58" spans="2:13">
      <c r="B58" s="481"/>
      <c r="C58" s="481"/>
      <c r="D58" s="481"/>
      <c r="E58" s="481"/>
      <c r="F58" s="481"/>
      <c r="G58" s="481"/>
      <c r="H58" s="392"/>
      <c r="I58" s="392"/>
      <c r="J58" s="392"/>
      <c r="K58" s="392"/>
      <c r="L58" s="392"/>
      <c r="M58" s="392"/>
    </row>
    <row r="59" spans="2:13">
      <c r="B59" s="481"/>
      <c r="C59" s="481"/>
      <c r="D59" s="481"/>
      <c r="E59" s="481"/>
      <c r="F59" s="481"/>
      <c r="G59" s="481"/>
      <c r="H59" s="392"/>
      <c r="I59" s="392"/>
      <c r="J59" s="392"/>
      <c r="K59" s="392"/>
      <c r="L59" s="392"/>
      <c r="M59" s="392"/>
    </row>
    <row r="60" spans="2:13">
      <c r="B60" s="481"/>
      <c r="C60" s="481"/>
      <c r="D60" s="481"/>
      <c r="E60" s="481"/>
      <c r="F60" s="481"/>
      <c r="G60" s="481"/>
      <c r="H60" s="392"/>
      <c r="I60" s="392"/>
      <c r="J60" s="392"/>
      <c r="K60" s="392"/>
      <c r="L60" s="392"/>
      <c r="M60" s="392"/>
    </row>
    <row r="61" spans="2:13">
      <c r="B61" s="481"/>
      <c r="C61" s="481"/>
      <c r="D61" s="481"/>
      <c r="E61" s="481"/>
      <c r="F61" s="481"/>
      <c r="G61" s="481"/>
      <c r="H61" s="392"/>
      <c r="I61" s="392"/>
      <c r="J61" s="392"/>
      <c r="K61" s="392"/>
      <c r="L61" s="392"/>
      <c r="M61" s="392"/>
    </row>
    <row r="62" spans="2:13">
      <c r="B62" s="481"/>
      <c r="C62" s="481"/>
      <c r="D62" s="481"/>
      <c r="E62" s="481"/>
      <c r="F62" s="481"/>
      <c r="G62" s="481"/>
      <c r="H62" s="392"/>
      <c r="I62" s="392"/>
      <c r="J62" s="392"/>
      <c r="K62" s="392"/>
      <c r="L62" s="392"/>
      <c r="M62" s="392"/>
    </row>
    <row r="63" spans="2:13">
      <c r="B63" s="481"/>
      <c r="C63" s="481"/>
      <c r="D63" s="481"/>
      <c r="E63" s="481"/>
      <c r="F63" s="481"/>
      <c r="G63" s="481"/>
      <c r="H63" s="392"/>
      <c r="I63" s="392"/>
      <c r="J63" s="392"/>
      <c r="K63" s="392"/>
      <c r="L63" s="392"/>
      <c r="M63" s="392"/>
    </row>
    <row r="64" spans="2:13">
      <c r="B64" s="481"/>
      <c r="C64" s="481"/>
      <c r="D64" s="481"/>
      <c r="E64" s="481"/>
      <c r="F64" s="481"/>
      <c r="G64" s="481"/>
      <c r="H64" s="392"/>
      <c r="I64" s="392"/>
      <c r="J64" s="392"/>
      <c r="K64" s="392"/>
      <c r="L64" s="392"/>
      <c r="M64" s="392"/>
    </row>
    <row r="65" spans="2:13">
      <c r="B65" s="481"/>
      <c r="C65" s="481"/>
      <c r="D65" s="481"/>
      <c r="E65" s="481"/>
      <c r="F65" s="481"/>
      <c r="G65" s="481"/>
      <c r="H65" s="392"/>
      <c r="I65" s="392"/>
      <c r="J65" s="392"/>
      <c r="K65" s="392"/>
      <c r="L65" s="392"/>
      <c r="M65" s="392"/>
    </row>
    <row r="66" spans="2:13">
      <c r="B66" s="481"/>
      <c r="C66" s="481"/>
      <c r="D66" s="481"/>
      <c r="E66" s="481"/>
      <c r="F66" s="481"/>
      <c r="G66" s="481"/>
      <c r="H66" s="392"/>
      <c r="I66" s="392"/>
      <c r="J66" s="392"/>
      <c r="K66" s="392"/>
      <c r="L66" s="392"/>
      <c r="M66" s="392"/>
    </row>
    <row r="67" spans="2:13">
      <c r="B67" s="481"/>
      <c r="C67" s="481"/>
      <c r="D67" s="481"/>
      <c r="E67" s="481"/>
      <c r="F67" s="481"/>
      <c r="G67" s="481"/>
      <c r="H67" s="392"/>
      <c r="I67" s="392"/>
      <c r="J67" s="392"/>
      <c r="K67" s="392"/>
      <c r="L67" s="392"/>
      <c r="M67" s="392"/>
    </row>
    <row r="68" spans="2:13">
      <c r="B68" s="481"/>
      <c r="C68" s="481"/>
      <c r="D68" s="481"/>
      <c r="E68" s="481"/>
      <c r="F68" s="481"/>
      <c r="G68" s="481"/>
      <c r="H68" s="392"/>
      <c r="I68" s="392"/>
      <c r="J68" s="392"/>
      <c r="K68" s="392"/>
      <c r="L68" s="392"/>
      <c r="M68" s="392"/>
    </row>
    <row r="69" spans="2:13">
      <c r="B69" s="481"/>
      <c r="C69" s="481"/>
      <c r="D69" s="481"/>
      <c r="E69" s="481"/>
      <c r="F69" s="481"/>
      <c r="G69" s="481"/>
      <c r="H69" s="392"/>
      <c r="I69" s="392"/>
      <c r="J69" s="392"/>
      <c r="K69" s="392"/>
      <c r="L69" s="392"/>
      <c r="M69" s="392"/>
    </row>
    <row r="70" spans="2:13">
      <c r="B70" s="481"/>
      <c r="C70" s="481"/>
      <c r="D70" s="481"/>
      <c r="E70" s="481"/>
      <c r="F70" s="481"/>
      <c r="G70" s="481"/>
      <c r="H70" s="392"/>
      <c r="I70" s="392"/>
      <c r="J70" s="392"/>
      <c r="K70" s="392"/>
      <c r="L70" s="392"/>
      <c r="M70" s="392"/>
    </row>
    <row r="71" spans="2:13">
      <c r="B71" s="481"/>
      <c r="C71" s="481"/>
      <c r="D71" s="481"/>
      <c r="E71" s="481"/>
      <c r="F71" s="481"/>
      <c r="G71" s="481"/>
      <c r="H71" s="392"/>
      <c r="I71" s="392"/>
      <c r="J71" s="392"/>
      <c r="K71" s="392"/>
      <c r="L71" s="392"/>
      <c r="M71" s="392"/>
    </row>
    <row r="72" spans="2:13">
      <c r="B72" s="481"/>
      <c r="C72" s="481"/>
      <c r="D72" s="481"/>
      <c r="E72" s="481"/>
      <c r="F72" s="481"/>
      <c r="G72" s="481"/>
      <c r="H72" s="392"/>
      <c r="I72" s="392"/>
      <c r="J72" s="392"/>
      <c r="K72" s="392"/>
      <c r="L72" s="392"/>
      <c r="M72" s="392"/>
    </row>
    <row r="73" spans="2:13">
      <c r="B73" s="481"/>
      <c r="C73" s="481"/>
      <c r="D73" s="481"/>
      <c r="E73" s="481"/>
      <c r="F73" s="481"/>
      <c r="G73" s="481"/>
      <c r="H73" s="392"/>
      <c r="I73" s="392"/>
      <c r="J73" s="392"/>
      <c r="K73" s="392"/>
      <c r="L73" s="392"/>
      <c r="M73" s="392"/>
    </row>
    <row r="74" spans="2:13">
      <c r="B74" s="481"/>
      <c r="C74" s="481"/>
      <c r="D74" s="481"/>
      <c r="E74" s="481"/>
      <c r="F74" s="481"/>
      <c r="G74" s="481"/>
      <c r="H74" s="392"/>
      <c r="I74" s="392"/>
      <c r="J74" s="392"/>
      <c r="K74" s="392"/>
      <c r="L74" s="392"/>
      <c r="M74" s="392"/>
    </row>
    <row r="75" spans="2:13">
      <c r="B75" s="481"/>
      <c r="C75" s="481"/>
      <c r="D75" s="481"/>
      <c r="E75" s="481"/>
      <c r="F75" s="481"/>
      <c r="G75" s="481"/>
      <c r="H75" s="392"/>
      <c r="I75" s="392"/>
      <c r="J75" s="392"/>
      <c r="K75" s="392"/>
      <c r="L75" s="392"/>
      <c r="M75" s="392"/>
    </row>
    <row r="76" spans="2:13">
      <c r="B76" s="492"/>
      <c r="C76" s="481"/>
      <c r="D76" s="492"/>
      <c r="E76" s="481"/>
      <c r="F76" s="481"/>
      <c r="G76" s="481"/>
      <c r="H76" s="392"/>
      <c r="I76" s="392"/>
      <c r="J76" s="392"/>
      <c r="K76" s="392"/>
      <c r="L76" s="392"/>
      <c r="M76" s="392"/>
    </row>
    <row r="77" spans="2:13">
      <c r="B77" s="492"/>
      <c r="C77" s="481"/>
      <c r="D77" s="492"/>
      <c r="E77" s="481"/>
      <c r="F77" s="481"/>
      <c r="G77" s="481"/>
      <c r="H77" s="392"/>
      <c r="I77" s="392"/>
      <c r="J77" s="392"/>
      <c r="K77" s="392"/>
      <c r="L77" s="392"/>
      <c r="M77" s="392"/>
    </row>
    <row r="78" spans="2:13">
      <c r="B78" s="492"/>
      <c r="C78" s="481"/>
      <c r="D78" s="492"/>
      <c r="E78" s="481"/>
      <c r="F78" s="481"/>
      <c r="G78" s="481"/>
      <c r="H78" s="392"/>
      <c r="I78" s="392"/>
      <c r="J78" s="392"/>
      <c r="K78" s="392"/>
      <c r="L78" s="392"/>
      <c r="M78" s="392"/>
    </row>
    <row r="79" spans="2:13">
      <c r="B79" s="492"/>
      <c r="C79" s="481"/>
      <c r="D79" s="492"/>
      <c r="E79" s="481"/>
      <c r="F79" s="481"/>
      <c r="G79" s="481"/>
      <c r="H79" s="392"/>
      <c r="I79" s="392"/>
      <c r="J79" s="392"/>
      <c r="K79" s="392"/>
      <c r="L79" s="392"/>
      <c r="M79" s="392"/>
    </row>
  </sheetData>
  <mergeCells count="6">
    <mergeCell ref="X2:Z2"/>
    <mergeCell ref="AA2:AC2"/>
    <mergeCell ref="E2:G2"/>
    <mergeCell ref="O2:Q2"/>
    <mergeCell ref="R2:T2"/>
    <mergeCell ref="U2:W2"/>
  </mergeCells>
  <phoneticPr fontId="72" type="noConversion"/>
  <conditionalFormatting sqref="D8:D10">
    <cfRule type="expression" dxfId="192" priority="119">
      <formula>#REF!=0</formula>
    </cfRule>
  </conditionalFormatting>
  <conditionalFormatting sqref="D16:D17">
    <cfRule type="expression" dxfId="191" priority="115">
      <formula>#REF!=0</formula>
    </cfRule>
  </conditionalFormatting>
  <conditionalFormatting sqref="B15:E15">
    <cfRule type="expression" dxfId="190" priority="187">
      <formula>#REF!=0</formula>
    </cfRule>
  </conditionalFormatting>
  <conditionalFormatting sqref="B7:G7">
    <cfRule type="expression" dxfId="189" priority="190">
      <formula>#REF!=0</formula>
    </cfRule>
  </conditionalFormatting>
  <conditionalFormatting sqref="C11:G11">
    <cfRule type="expression" dxfId="188" priority="181">
      <formula>#REF!=0</formula>
    </cfRule>
  </conditionalFormatting>
  <conditionalFormatting sqref="C19:G20">
    <cfRule type="expression" dxfId="187" priority="116">
      <formula>#REF!=0</formula>
    </cfRule>
  </conditionalFormatting>
  <conditionalFormatting sqref="E16">
    <cfRule type="expression" dxfId="186" priority="138">
      <formula>#REF!=0</formula>
    </cfRule>
  </conditionalFormatting>
  <conditionalFormatting sqref="E8:G9">
    <cfRule type="expression" dxfId="185" priority="139">
      <formula>#REF!=0</formula>
    </cfRule>
  </conditionalFormatting>
  <conditionalFormatting sqref="E17:G17">
    <cfRule type="expression" dxfId="184" priority="186">
      <formula>#REF!=0</formula>
    </cfRule>
  </conditionalFormatting>
  <conditionalFormatting sqref="E10:G10">
    <cfRule type="expression" dxfId="183" priority="158">
      <formula>#REF!=0</formula>
    </cfRule>
  </conditionalFormatting>
  <conditionalFormatting sqref="F15:G17">
    <cfRule type="expression" dxfId="182" priority="156">
      <formula>#REF!=0</formula>
    </cfRule>
  </conditionalFormatting>
  <conditionalFormatting sqref="H7">
    <cfRule type="expression" dxfId="181" priority="199">
      <formula>#REF!=0</formula>
    </cfRule>
  </conditionalFormatting>
  <conditionalFormatting sqref="H8:H9">
    <cfRule type="expression" dxfId="180" priority="202">
      <formula>X8=0</formula>
    </cfRule>
  </conditionalFormatting>
  <conditionalFormatting sqref="H10:H11">
    <cfRule type="expression" dxfId="179" priority="198">
      <formula>#REF!=0</formula>
    </cfRule>
  </conditionalFormatting>
  <conditionalFormatting sqref="T16:U17 Z16:AA17 M16:O17">
    <cfRule type="expression" dxfId="178" priority="53">
      <formula>#REF!=0</formula>
    </cfRule>
  </conditionalFormatting>
  <conditionalFormatting sqref="T15:V15 Z15:AB15 I15:P15">
    <cfRule type="expression" dxfId="177" priority="65">
      <formula>#REF!=0</formula>
    </cfRule>
  </conditionalFormatting>
  <conditionalFormatting sqref="J7:AD7 J10:AD11">
    <cfRule type="expression" dxfId="176" priority="46">
      <formula>#REF!=0</formula>
    </cfRule>
  </conditionalFormatting>
  <conditionalFormatting sqref="M19:AD20">
    <cfRule type="expression" dxfId="175" priority="54">
      <formula>#REF!=0</formula>
    </cfRule>
  </conditionalFormatting>
  <conditionalFormatting sqref="P16 V16 AB16">
    <cfRule type="expression" dxfId="174" priority="57">
      <formula>#REF!=0</formula>
    </cfRule>
  </conditionalFormatting>
  <conditionalFormatting sqref="P17:R17 V17:X17 AB17:AD17">
    <cfRule type="expression" dxfId="173" priority="64">
      <formula>#REF!=0</formula>
    </cfRule>
  </conditionalFormatting>
  <conditionalFormatting sqref="Q15:S17 W15:Y17 AC15:AD17">
    <cfRule type="expression" dxfId="172" priority="58">
      <formula>#REF!=0</formula>
    </cfRule>
  </conditionalFormatting>
  <conditionalFormatting sqref="Z7:AD7">
    <cfRule type="expression" dxfId="171" priority="126">
      <formula>#REF!=0</formula>
    </cfRule>
  </conditionalFormatting>
  <conditionalFormatting sqref="Z11:AD11">
    <cfRule type="expression" dxfId="170" priority="124">
      <formula>#REF!=0</formula>
    </cfRule>
  </conditionalFormatting>
  <conditionalFormatting sqref="AC19:AD19">
    <cfRule type="expression" dxfId="169" priority="66">
      <formula>#REF!=0</formula>
    </cfRule>
  </conditionalFormatting>
  <conditionalFormatting sqref="I7 I11">
    <cfRule type="expression" dxfId="168" priority="42">
      <formula>#REF!=0</formula>
    </cfRule>
  </conditionalFormatting>
  <conditionalFormatting sqref="M8:AD9">
    <cfRule type="expression" dxfId="167" priority="41">
      <formula>#REF!=0</formula>
    </cfRule>
  </conditionalFormatting>
  <conditionalFormatting sqref="L16:L17">
    <cfRule type="expression" dxfId="166" priority="33">
      <formula>#REF!=0</formula>
    </cfRule>
  </conditionalFormatting>
  <conditionalFormatting sqref="L19:L20">
    <cfRule type="expression" dxfId="165" priority="34">
      <formula>#REF!=0</formula>
    </cfRule>
  </conditionalFormatting>
  <conditionalFormatting sqref="L8:L9">
    <cfRule type="expression" dxfId="164" priority="32">
      <formula>#REF!=0</formula>
    </cfRule>
  </conditionalFormatting>
  <conditionalFormatting sqref="C16">
    <cfRule type="expression" dxfId="163" priority="23">
      <formula>#REF!=0</formula>
    </cfRule>
  </conditionalFormatting>
  <conditionalFormatting sqref="C8:C9">
    <cfRule type="expression" dxfId="162" priority="24">
      <formula>#REF!=0</formula>
    </cfRule>
  </conditionalFormatting>
  <conditionalFormatting sqref="C17">
    <cfRule type="expression" dxfId="161" priority="26">
      <formula>#REF!=0</formula>
    </cfRule>
  </conditionalFormatting>
  <conditionalFormatting sqref="C10">
    <cfRule type="expression" dxfId="160" priority="25">
      <formula>#REF!=0</formula>
    </cfRule>
  </conditionalFormatting>
  <conditionalFormatting sqref="K16:K17">
    <cfRule type="expression" dxfId="159" priority="17">
      <formula>#REF!=0</formula>
    </cfRule>
  </conditionalFormatting>
  <conditionalFormatting sqref="K19:K20">
    <cfRule type="expression" dxfId="158" priority="18">
      <formula>#REF!=0</formula>
    </cfRule>
  </conditionalFormatting>
  <conditionalFormatting sqref="K8:K9">
    <cfRule type="expression" dxfId="157" priority="16">
      <formula>#REF!=0</formula>
    </cfRule>
  </conditionalFormatting>
  <conditionalFormatting sqref="B8:B10">
    <cfRule type="expression" dxfId="156" priority="14">
      <formula>#REF!=0</formula>
    </cfRule>
  </conditionalFormatting>
  <conditionalFormatting sqref="B11">
    <cfRule type="expression" dxfId="155" priority="15">
      <formula>#REF!=0</formula>
    </cfRule>
  </conditionalFormatting>
  <conditionalFormatting sqref="B16:B17">
    <cfRule type="expression" dxfId="154" priority="12">
      <formula>#REF!=0</formula>
    </cfRule>
  </conditionalFormatting>
  <conditionalFormatting sqref="B19:B20">
    <cfRule type="expression" dxfId="153" priority="13">
      <formula>#REF!=0</formula>
    </cfRule>
  </conditionalFormatting>
  <conditionalFormatting sqref="I16:I17">
    <cfRule type="expression" dxfId="152" priority="8">
      <formula>#REF!=0</formula>
    </cfRule>
  </conditionalFormatting>
  <conditionalFormatting sqref="I19:I20">
    <cfRule type="expression" dxfId="151" priority="9">
      <formula>#REF!=0</formula>
    </cfRule>
  </conditionalFormatting>
  <conditionalFormatting sqref="J16:J17">
    <cfRule type="expression" dxfId="150" priority="4">
      <formula>#REF!=0</formula>
    </cfRule>
  </conditionalFormatting>
  <conditionalFormatting sqref="J19:J20">
    <cfRule type="expression" dxfId="149" priority="5">
      <formula>#REF!=0</formula>
    </cfRule>
  </conditionalFormatting>
  <conditionalFormatting sqref="J8:J9">
    <cfRule type="expression" dxfId="148" priority="3">
      <formula>#REF!=0</formula>
    </cfRule>
  </conditionalFormatting>
  <conditionalFormatting sqref="I8:I9">
    <cfRule type="expression" dxfId="147" priority="2">
      <formula>L8=0</formula>
    </cfRule>
  </conditionalFormatting>
  <conditionalFormatting sqref="I8:I10">
    <cfRule type="expression" dxfId="146" priority="1">
      <formula>#REF!=0</formula>
    </cfRule>
  </conditionalFormatting>
  <pageMargins left="0.7" right="0.7" top="0.75" bottom="0.75" header="0.3" footer="0.3"/>
  <pageSetup paperSize="9" orientation="portrait" r:id="rId1"/>
  <ignoredErrors>
    <ignoredError sqref="C8:G9" formulaRange="1"/>
  </ignoredError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1515A-40E4-436F-8A04-BCCFA785142B}">
  <sheetPr>
    <tabColor theme="5"/>
    <outlinePr summaryRight="0"/>
  </sheetPr>
  <dimension ref="A1:AH28"/>
  <sheetViews>
    <sheetView showGridLines="0" zoomScaleNormal="100" workbookViewId="0">
      <selection activeCell="A3" sqref="A3"/>
    </sheetView>
  </sheetViews>
  <sheetFormatPr defaultColWidth="9.44140625" defaultRowHeight="13.2"/>
  <cols>
    <col min="1" max="1" width="45.5546875" style="109" customWidth="1"/>
    <col min="2" max="7" width="13.33203125" style="109" customWidth="1"/>
    <col min="8" max="21" width="13.33203125" style="10" customWidth="1"/>
    <col min="22" max="30" width="13.33203125" style="109" customWidth="1"/>
    <col min="31" max="42" width="9.5546875" style="109" customWidth="1"/>
    <col min="43" max="16384" width="9.44140625" style="109"/>
  </cols>
  <sheetData>
    <row r="1" spans="1:34" ht="39.75" customHeight="1">
      <c r="A1" s="67" t="s">
        <v>11</v>
      </c>
      <c r="B1" s="67"/>
      <c r="C1" s="67"/>
      <c r="D1" s="67"/>
      <c r="E1" s="67"/>
      <c r="F1" s="481"/>
      <c r="G1" s="481"/>
      <c r="H1" s="392"/>
      <c r="I1" s="392"/>
      <c r="J1" s="392"/>
      <c r="K1" s="392"/>
      <c r="L1" s="392"/>
      <c r="M1" s="392"/>
      <c r="N1" s="392"/>
      <c r="O1" s="392"/>
      <c r="P1" s="392"/>
      <c r="Q1" s="392"/>
      <c r="R1" s="392"/>
      <c r="S1" s="392"/>
      <c r="T1" s="392"/>
      <c r="U1" s="392"/>
      <c r="V1" s="481"/>
      <c r="W1" s="481"/>
      <c r="X1" s="481"/>
      <c r="Y1" s="481"/>
      <c r="Z1" s="481"/>
      <c r="AA1" s="481"/>
      <c r="AB1" s="481"/>
      <c r="AC1" s="481"/>
      <c r="AD1" s="481"/>
      <c r="AE1" s="481"/>
      <c r="AF1" s="481"/>
      <c r="AG1" s="481"/>
      <c r="AH1" s="481"/>
    </row>
    <row r="2" spans="1:34" ht="39.75" customHeight="1" thickBot="1">
      <c r="A2" s="1055" t="s">
        <v>1153</v>
      </c>
      <c r="B2" s="351"/>
      <c r="C2" s="351"/>
      <c r="D2" s="351"/>
      <c r="E2" s="1143"/>
      <c r="F2" s="1143"/>
      <c r="G2" s="1143"/>
      <c r="H2" s="351"/>
      <c r="I2" s="991"/>
      <c r="J2" s="991"/>
      <c r="K2" s="351"/>
      <c r="L2" s="351"/>
      <c r="M2" s="351"/>
      <c r="N2" s="351"/>
      <c r="O2" s="1143"/>
      <c r="P2" s="1143"/>
      <c r="Q2" s="1143"/>
      <c r="R2" s="1143"/>
      <c r="S2" s="1143"/>
      <c r="T2" s="1143"/>
      <c r="U2" s="1143"/>
      <c r="V2" s="1143"/>
      <c r="W2" s="1143"/>
      <c r="X2" s="1143"/>
      <c r="Y2" s="1143"/>
      <c r="Z2" s="1143"/>
      <c r="AA2" s="1143"/>
      <c r="AB2" s="1143"/>
      <c r="AC2" s="1143"/>
      <c r="AD2" s="351"/>
      <c r="AE2" s="123"/>
      <c r="AF2" s="123"/>
      <c r="AG2" s="123"/>
      <c r="AH2" s="123"/>
    </row>
    <row r="3" spans="1:34">
      <c r="A3" s="481"/>
      <c r="B3" s="481"/>
      <c r="C3" s="481"/>
      <c r="D3" s="481"/>
      <c r="E3" s="481"/>
      <c r="F3" s="481"/>
      <c r="G3" s="134"/>
      <c r="H3" s="392"/>
      <c r="I3" s="392"/>
      <c r="J3" s="392"/>
      <c r="K3" s="392"/>
      <c r="L3" s="392"/>
      <c r="M3" s="392"/>
      <c r="N3" s="392"/>
      <c r="O3" s="392"/>
      <c r="P3" s="392"/>
      <c r="Q3" s="392"/>
      <c r="R3" s="392"/>
      <c r="S3" s="392"/>
      <c r="T3" s="392"/>
      <c r="U3" s="392"/>
      <c r="V3" s="481"/>
      <c r="W3" s="481"/>
      <c r="X3" s="481"/>
      <c r="Y3" s="481"/>
      <c r="Z3" s="481"/>
      <c r="AA3" s="481"/>
      <c r="AB3" s="481"/>
      <c r="AC3" s="481"/>
      <c r="AD3" s="481"/>
      <c r="AE3" s="481"/>
      <c r="AF3" s="481"/>
      <c r="AG3" s="481"/>
      <c r="AH3" s="481"/>
    </row>
    <row r="4" spans="1:34" s="112" customFormat="1">
      <c r="A4" s="741" t="s">
        <v>1058</v>
      </c>
      <c r="B4" s="110"/>
      <c r="C4" s="110"/>
      <c r="D4" s="110"/>
      <c r="E4" s="110"/>
      <c r="G4" s="114"/>
    </row>
    <row r="5" spans="1:34" s="140" customFormat="1" ht="26.4">
      <c r="A5" s="332"/>
      <c r="B5" s="320" t="s">
        <v>646</v>
      </c>
      <c r="C5" s="320" t="s">
        <v>436</v>
      </c>
      <c r="D5" s="320" t="s">
        <v>682</v>
      </c>
      <c r="E5" s="320" t="s">
        <v>647</v>
      </c>
      <c r="F5" s="320" t="s">
        <v>648</v>
      </c>
      <c r="G5" s="320" t="s">
        <v>649</v>
      </c>
      <c r="H5" s="135"/>
      <c r="I5" s="320" t="s">
        <v>1039</v>
      </c>
      <c r="J5" s="320" t="s">
        <v>650</v>
      </c>
      <c r="K5" s="320" t="s">
        <v>205</v>
      </c>
      <c r="L5" s="320" t="s">
        <v>206</v>
      </c>
      <c r="M5" s="320" t="s">
        <v>207</v>
      </c>
      <c r="N5" s="320" t="s">
        <v>652</v>
      </c>
      <c r="O5" s="320" t="s">
        <v>209</v>
      </c>
      <c r="P5" s="320" t="s">
        <v>262</v>
      </c>
      <c r="Q5" s="320" t="s">
        <v>211</v>
      </c>
      <c r="R5" s="320" t="s">
        <v>212</v>
      </c>
      <c r="S5" s="320" t="s">
        <v>653</v>
      </c>
      <c r="T5" s="320" t="s">
        <v>214</v>
      </c>
      <c r="U5" s="320" t="s">
        <v>264</v>
      </c>
      <c r="V5" s="320" t="s">
        <v>654</v>
      </c>
      <c r="W5" s="320" t="s">
        <v>655</v>
      </c>
      <c r="X5" s="320" t="s">
        <v>656</v>
      </c>
      <c r="Y5" s="320" t="s">
        <v>657</v>
      </c>
      <c r="Z5" s="320" t="s">
        <v>658</v>
      </c>
      <c r="AA5" s="320" t="s">
        <v>659</v>
      </c>
      <c r="AB5" s="320" t="s">
        <v>660</v>
      </c>
      <c r="AC5" s="320" t="s">
        <v>661</v>
      </c>
      <c r="AD5" s="320" t="s">
        <v>662</v>
      </c>
      <c r="AE5" s="392"/>
      <c r="AF5" s="392"/>
      <c r="AG5" s="392"/>
      <c r="AH5" s="392"/>
    </row>
    <row r="6" spans="1:34" s="140" customFormat="1">
      <c r="A6" s="429" t="s">
        <v>663</v>
      </c>
      <c r="B6" s="806"/>
      <c r="C6" s="430"/>
      <c r="D6" s="430"/>
      <c r="E6" s="430"/>
      <c r="F6" s="430"/>
      <c r="G6" s="430"/>
      <c r="H6" s="139"/>
      <c r="I6" s="431"/>
      <c r="J6" s="556"/>
      <c r="K6" s="556"/>
      <c r="L6" s="556"/>
      <c r="M6" s="556"/>
      <c r="N6" s="432"/>
      <c r="O6" s="432"/>
      <c r="P6" s="432"/>
      <c r="Q6" s="432"/>
      <c r="R6" s="432"/>
      <c r="S6" s="432"/>
      <c r="T6" s="432"/>
      <c r="U6" s="432"/>
      <c r="V6" s="432"/>
      <c r="W6" s="432"/>
      <c r="X6" s="432"/>
      <c r="Y6" s="432"/>
      <c r="Z6" s="432"/>
      <c r="AA6" s="432"/>
      <c r="AB6" s="432"/>
      <c r="AC6" s="432"/>
      <c r="AD6" s="432"/>
      <c r="AE6" s="392"/>
      <c r="AF6" s="392"/>
      <c r="AG6" s="392"/>
      <c r="AH6" s="392"/>
    </row>
    <row r="7" spans="1:34" s="112" customFormat="1">
      <c r="A7" s="433" t="s">
        <v>618</v>
      </c>
      <c r="B7" s="807">
        <f>SUM(I7:J7)</f>
        <v>88.389768750000002</v>
      </c>
      <c r="C7" s="434">
        <f>SUM(K7:N7)</f>
        <v>162.06819000000002</v>
      </c>
      <c r="D7" s="434">
        <f>SUM(O7:R7)</f>
        <v>161.07599999999999</v>
      </c>
      <c r="E7" s="434">
        <f>SUM(S7:V7)</f>
        <v>160.19800000000001</v>
      </c>
      <c r="F7" s="434">
        <f>SUM(W7:Z7)</f>
        <v>78.662999999999997</v>
      </c>
      <c r="G7" s="434">
        <f>SUM(AA7:AD7)</f>
        <v>0</v>
      </c>
      <c r="H7" s="145"/>
      <c r="I7" s="378">
        <v>44.403730750000001</v>
      </c>
      <c r="J7" s="539">
        <v>43.986038000000001</v>
      </c>
      <c r="K7" s="539">
        <v>41.64819</v>
      </c>
      <c r="L7" s="539">
        <v>38.438000000000002</v>
      </c>
      <c r="M7" s="539">
        <v>38.658000000000001</v>
      </c>
      <c r="N7" s="379">
        <v>43.323999999999998</v>
      </c>
      <c r="O7" s="379">
        <v>40.196000000000005</v>
      </c>
      <c r="P7" s="379">
        <v>46.317</v>
      </c>
      <c r="Q7" s="379">
        <v>33.54</v>
      </c>
      <c r="R7" s="379">
        <v>41.022999999999996</v>
      </c>
      <c r="S7" s="379">
        <v>50.2</v>
      </c>
      <c r="T7" s="379">
        <v>33.281999999999996</v>
      </c>
      <c r="U7" s="379">
        <v>35.270000000000003</v>
      </c>
      <c r="V7" s="379">
        <v>41.445999999999998</v>
      </c>
      <c r="W7" s="379">
        <v>42.778999999999996</v>
      </c>
      <c r="X7" s="379">
        <v>30.151</v>
      </c>
      <c r="Y7" s="379">
        <v>5.7330000000000005</v>
      </c>
      <c r="Z7" s="379"/>
      <c r="AA7" s="379"/>
      <c r="AB7" s="379"/>
      <c r="AC7" s="379"/>
      <c r="AD7" s="379"/>
      <c r="AE7" s="392"/>
      <c r="AF7" s="392"/>
      <c r="AG7" s="392"/>
      <c r="AH7" s="392"/>
    </row>
    <row r="8" spans="1:34" s="112" customFormat="1">
      <c r="A8" s="433" t="s">
        <v>683</v>
      </c>
      <c r="B8" s="807">
        <f t="shared" ref="B8:B9" si="0">SUM(I8:J8)</f>
        <v>59.77223704</v>
      </c>
      <c r="C8" s="434">
        <f>SUM(K8:N8)</f>
        <v>122.59565999999998</v>
      </c>
      <c r="D8" s="434">
        <f>SUM(O8:R8)</f>
        <v>100.137</v>
      </c>
      <c r="E8" s="434">
        <f>SUM(S8:V8)</f>
        <v>81.366</v>
      </c>
      <c r="F8" s="434">
        <f>SUM(W8:Z8)</f>
        <v>0</v>
      </c>
      <c r="G8" s="434">
        <f>SUM(AA8:AD8)</f>
        <v>0</v>
      </c>
      <c r="H8" s="145"/>
      <c r="I8" s="378">
        <v>32.217577040000002</v>
      </c>
      <c r="J8" s="539">
        <v>27.554659999999998</v>
      </c>
      <c r="K8" s="539">
        <v>42.809660000000001</v>
      </c>
      <c r="L8" s="539">
        <v>25.055999999999997</v>
      </c>
      <c r="M8" s="379">
        <v>26.523</v>
      </c>
      <c r="N8" s="379">
        <v>28.207000000000001</v>
      </c>
      <c r="O8" s="379">
        <v>27.085000000000001</v>
      </c>
      <c r="P8" s="379">
        <v>18.847999999999999</v>
      </c>
      <c r="Q8" s="379">
        <v>21.073999999999998</v>
      </c>
      <c r="R8" s="379">
        <v>33.130000000000003</v>
      </c>
      <c r="S8" s="379">
        <v>31.496999999999996</v>
      </c>
      <c r="T8" s="379">
        <v>12.181000000000001</v>
      </c>
      <c r="U8" s="379">
        <v>30.940999999999999</v>
      </c>
      <c r="V8" s="379">
        <v>6.7470000000000008</v>
      </c>
      <c r="W8" s="379"/>
      <c r="X8" s="379"/>
      <c r="Y8" s="379"/>
      <c r="Z8" s="379"/>
      <c r="AA8" s="379"/>
      <c r="AB8" s="379"/>
      <c r="AC8" s="379"/>
      <c r="AD8" s="379"/>
      <c r="AE8" s="392"/>
      <c r="AF8" s="392"/>
      <c r="AG8" s="392"/>
      <c r="AH8" s="392"/>
    </row>
    <row r="9" spans="1:34" s="112" customFormat="1">
      <c r="A9" s="433" t="s">
        <v>684</v>
      </c>
      <c r="B9" s="807">
        <f t="shared" si="0"/>
        <v>100.91967296</v>
      </c>
      <c r="C9" s="434">
        <f>SUM(K9:N9)</f>
        <v>0</v>
      </c>
      <c r="D9" s="434">
        <f>SUM(O9:R9)</f>
        <v>0</v>
      </c>
      <c r="E9" s="434">
        <f>SUM(S9:V9)</f>
        <v>0</v>
      </c>
      <c r="F9" s="434">
        <f>SUM(W9:Z9)</f>
        <v>0</v>
      </c>
      <c r="G9" s="434">
        <f>SUM(AA9:AD9)</f>
        <v>0</v>
      </c>
      <c r="H9" s="138"/>
      <c r="I9" s="378">
        <v>59.857902959999997</v>
      </c>
      <c r="J9" s="778">
        <v>41.061770000000003</v>
      </c>
      <c r="K9" s="778"/>
      <c r="L9" s="778"/>
      <c r="M9" s="380"/>
      <c r="N9" s="380"/>
      <c r="O9" s="380"/>
      <c r="P9" s="380"/>
      <c r="Q9" s="380"/>
      <c r="R9" s="380"/>
      <c r="S9" s="380"/>
      <c r="T9" s="380"/>
      <c r="U9" s="380"/>
      <c r="V9" s="380"/>
      <c r="W9" s="379"/>
      <c r="X9" s="379"/>
      <c r="Y9" s="379"/>
      <c r="Z9" s="379"/>
      <c r="AA9" s="379"/>
      <c r="AB9" s="379"/>
      <c r="AC9" s="379"/>
      <c r="AD9" s="379"/>
      <c r="AE9" s="392"/>
      <c r="AF9" s="392"/>
      <c r="AG9" s="392"/>
      <c r="AH9" s="392"/>
    </row>
    <row r="10" spans="1:34" s="404" customFormat="1" ht="13.8" thickBot="1">
      <c r="A10" s="429" t="s">
        <v>109</v>
      </c>
      <c r="B10" s="808">
        <f>SUM(B7:B9)</f>
        <v>249.08167874999998</v>
      </c>
      <c r="C10" s="430">
        <f t="shared" ref="C10:G10" si="1">SUM(C7:C9)</f>
        <v>284.66385000000002</v>
      </c>
      <c r="D10" s="430">
        <f t="shared" si="1"/>
        <v>261.21299999999997</v>
      </c>
      <c r="E10" s="430">
        <f t="shared" si="1"/>
        <v>241.56400000000002</v>
      </c>
      <c r="F10" s="430">
        <f t="shared" si="1"/>
        <v>78.662999999999997</v>
      </c>
      <c r="G10" s="430">
        <f t="shared" si="1"/>
        <v>0</v>
      </c>
      <c r="H10" s="139"/>
      <c r="I10" s="809">
        <f>SUM(I7:I9)</f>
        <v>136.47921074999999</v>
      </c>
      <c r="J10" s="556">
        <f t="shared" ref="J10:Y10" si="2">SUM(J7:J9)</f>
        <v>112.60246799999999</v>
      </c>
      <c r="K10" s="556">
        <f t="shared" si="2"/>
        <v>84.457850000000008</v>
      </c>
      <c r="L10" s="556">
        <f t="shared" si="2"/>
        <v>63.494</v>
      </c>
      <c r="M10" s="556">
        <f t="shared" si="2"/>
        <v>65.180999999999997</v>
      </c>
      <c r="N10" s="432">
        <f t="shared" si="2"/>
        <v>71.531000000000006</v>
      </c>
      <c r="O10" s="432">
        <f t="shared" si="2"/>
        <v>67.281000000000006</v>
      </c>
      <c r="P10" s="432">
        <f t="shared" si="2"/>
        <v>65.164999999999992</v>
      </c>
      <c r="Q10" s="432">
        <f t="shared" si="2"/>
        <v>54.613999999999997</v>
      </c>
      <c r="R10" s="432">
        <f t="shared" si="2"/>
        <v>74.152999999999992</v>
      </c>
      <c r="S10" s="432">
        <f t="shared" si="2"/>
        <v>81.697000000000003</v>
      </c>
      <c r="T10" s="432">
        <f t="shared" si="2"/>
        <v>45.462999999999994</v>
      </c>
      <c r="U10" s="432">
        <f t="shared" si="2"/>
        <v>66.210999999999999</v>
      </c>
      <c r="V10" s="432">
        <f t="shared" si="2"/>
        <v>48.192999999999998</v>
      </c>
      <c r="W10" s="432">
        <f t="shared" si="2"/>
        <v>42.778999999999996</v>
      </c>
      <c r="X10" s="432">
        <f t="shared" si="2"/>
        <v>30.151</v>
      </c>
      <c r="Y10" s="432">
        <f t="shared" si="2"/>
        <v>5.7330000000000005</v>
      </c>
      <c r="Z10" s="432"/>
      <c r="AA10" s="432"/>
      <c r="AB10" s="432"/>
      <c r="AC10" s="432"/>
      <c r="AD10" s="432"/>
      <c r="AE10" s="392"/>
      <c r="AF10" s="392"/>
      <c r="AG10" s="392"/>
      <c r="AH10" s="392"/>
    </row>
    <row r="11" spans="1:34" s="140" customFormat="1">
      <c r="A11" s="429" t="s">
        <v>685</v>
      </c>
      <c r="B11" s="810"/>
      <c r="C11" s="435"/>
      <c r="D11" s="435"/>
      <c r="E11" s="430"/>
      <c r="F11" s="430"/>
      <c r="G11" s="430"/>
      <c r="H11" s="139"/>
      <c r="I11" s="431"/>
      <c r="J11" s="556"/>
      <c r="K11" s="556"/>
      <c r="L11" s="556"/>
      <c r="M11" s="556"/>
      <c r="N11" s="432"/>
      <c r="O11" s="432"/>
      <c r="P11" s="432"/>
      <c r="Q11" s="432"/>
      <c r="R11" s="432"/>
      <c r="S11" s="432"/>
      <c r="T11" s="432"/>
      <c r="U11" s="432"/>
      <c r="V11" s="432"/>
      <c r="W11" s="432"/>
      <c r="X11" s="432"/>
      <c r="Y11" s="432"/>
      <c r="Z11" s="432"/>
      <c r="AA11" s="432"/>
      <c r="AB11" s="432"/>
      <c r="AC11" s="432"/>
      <c r="AD11" s="432"/>
      <c r="AE11" s="124"/>
      <c r="AF11" s="124"/>
      <c r="AG11" s="124"/>
      <c r="AH11" s="124"/>
    </row>
    <row r="12" spans="1:34" s="392" customFormat="1">
      <c r="A12" s="433" t="s">
        <v>625</v>
      </c>
      <c r="B12" s="807">
        <f>SUM(I12:J12)</f>
        <v>51.519999999999996</v>
      </c>
      <c r="C12" s="434">
        <f t="shared" ref="C12:C15" si="3">SUM(K12:N12)</f>
        <v>91.508091378383369</v>
      </c>
      <c r="D12" s="434">
        <f>SUM(O12:R12)</f>
        <v>107.48701345393428</v>
      </c>
      <c r="E12" s="434">
        <f>SUM(S12:V12)</f>
        <v>73.230464699999999</v>
      </c>
      <c r="F12" s="434">
        <f>SUM(W12:Z12)</f>
        <v>78.018735399999997</v>
      </c>
      <c r="G12" s="434">
        <f>SUM(AA12:AD12)</f>
        <v>85.535191899999901</v>
      </c>
      <c r="H12" s="145"/>
      <c r="I12" s="378">
        <v>11.071</v>
      </c>
      <c r="J12" s="539">
        <v>40.448999999999998</v>
      </c>
      <c r="K12" s="539">
        <v>29.626000000000001</v>
      </c>
      <c r="L12" s="539">
        <v>8.6769999999999996</v>
      </c>
      <c r="M12" s="539">
        <v>11.746061378383372</v>
      </c>
      <c r="N12" s="379">
        <v>41.459030000000006</v>
      </c>
      <c r="O12" s="379">
        <v>24.109877000000001</v>
      </c>
      <c r="P12" s="379">
        <v>9.3725449999999988</v>
      </c>
      <c r="Q12" s="379">
        <v>23.780166837045616</v>
      </c>
      <c r="R12" s="379">
        <v>50.224424616888662</v>
      </c>
      <c r="S12" s="379">
        <v>24.242516999999999</v>
      </c>
      <c r="T12" s="379">
        <v>0.6607847</v>
      </c>
      <c r="U12" s="379">
        <v>9.6219999999999999</v>
      </c>
      <c r="V12" s="379">
        <f>38705.163/1000</f>
        <v>38.705162999999999</v>
      </c>
      <c r="W12" s="379">
        <f>19007.034/1000</f>
        <v>19.007034000000001</v>
      </c>
      <c r="X12" s="379">
        <v>0</v>
      </c>
      <c r="Y12" s="379">
        <f>17120.9484/1000</f>
        <v>17.1209484</v>
      </c>
      <c r="Z12" s="379">
        <f>41890.753/1000</f>
        <v>41.890752999999997</v>
      </c>
      <c r="AA12" s="379">
        <f>22287.695/1000</f>
        <v>22.287694999999999</v>
      </c>
      <c r="AB12" s="379">
        <f>327.2719/1000</f>
        <v>0.3272719</v>
      </c>
      <c r="AC12" s="379">
        <f>12677.5253/1000</f>
        <v>12.677525299999999</v>
      </c>
      <c r="AD12" s="379">
        <f>50242.6996999999/1000</f>
        <v>50.242699699999903</v>
      </c>
    </row>
    <row r="13" spans="1:34" s="392" customFormat="1">
      <c r="A13" s="433" t="s">
        <v>618</v>
      </c>
      <c r="B13" s="807">
        <f t="shared" ref="B13:B14" si="4">SUM(I13:J13)</f>
        <v>223.28790000000001</v>
      </c>
      <c r="C13" s="434">
        <f t="shared" si="3"/>
        <v>391.96100000000001</v>
      </c>
      <c r="D13" s="434">
        <f>SUM(O13:R13)</f>
        <v>415.89390000000003</v>
      </c>
      <c r="E13" s="434">
        <f t="shared" ref="E13:E15" si="5">SUM(S13:V13)</f>
        <v>427.04203935999999</v>
      </c>
      <c r="F13" s="434">
        <f>SUM(W13:Z13)</f>
        <v>229.36959895770002</v>
      </c>
      <c r="G13" s="434">
        <f>SUM(AA13:AD13)</f>
        <v>0</v>
      </c>
      <c r="H13" s="145"/>
      <c r="I13" s="378">
        <v>96.937600000000003</v>
      </c>
      <c r="J13" s="539">
        <v>126.3503</v>
      </c>
      <c r="K13" s="539">
        <v>111.7794</v>
      </c>
      <c r="L13" s="539">
        <v>67.523499999999999</v>
      </c>
      <c r="M13" s="539">
        <v>95.737800000000007</v>
      </c>
      <c r="N13" s="379">
        <v>116.92029999999998</v>
      </c>
      <c r="O13" s="379">
        <v>115.15679999999999</v>
      </c>
      <c r="P13" s="379">
        <v>84.348600000000005</v>
      </c>
      <c r="Q13" s="379">
        <v>84.008300000000006</v>
      </c>
      <c r="R13" s="379">
        <v>132.3802</v>
      </c>
      <c r="S13" s="379">
        <v>141.81479999999999</v>
      </c>
      <c r="T13" s="379">
        <v>54.54</v>
      </c>
      <c r="U13" s="379">
        <v>92.153999999999996</v>
      </c>
      <c r="V13" s="379">
        <f>138533.23936/1000</f>
        <v>138.53323936000001</v>
      </c>
      <c r="W13" s="379">
        <f>108853.9989577/1000</f>
        <v>108.8539989577</v>
      </c>
      <c r="X13" s="379">
        <f>28164.2/1000</f>
        <v>28.164200000000001</v>
      </c>
      <c r="Y13" s="379">
        <f>72995.2/1000</f>
        <v>72.995199999999997</v>
      </c>
      <c r="Z13" s="379">
        <f>19356.2/1000</f>
        <v>19.356200000000001</v>
      </c>
      <c r="AA13" s="379"/>
      <c r="AB13" s="379"/>
      <c r="AC13" s="379"/>
      <c r="AD13" s="379"/>
    </row>
    <row r="14" spans="1:34" s="392" customFormat="1">
      <c r="A14" s="433" t="s">
        <v>683</v>
      </c>
      <c r="B14" s="807">
        <f t="shared" si="4"/>
        <v>271.01723800000002</v>
      </c>
      <c r="C14" s="434"/>
      <c r="D14" s="434"/>
      <c r="E14" s="434"/>
      <c r="F14" s="434"/>
      <c r="G14" s="434"/>
      <c r="H14" s="145"/>
      <c r="I14" s="378">
        <v>83.742418000000001</v>
      </c>
      <c r="J14" s="539">
        <v>187.27482000000001</v>
      </c>
      <c r="K14" s="539">
        <v>257.04050999999998</v>
      </c>
      <c r="L14" s="539">
        <v>119.64815</v>
      </c>
      <c r="M14" s="539">
        <v>92.200924999999984</v>
      </c>
      <c r="N14" s="379">
        <v>119.09077500000001</v>
      </c>
      <c r="O14" s="379">
        <v>105.83663949999999</v>
      </c>
      <c r="P14" s="379">
        <v>63.700215</v>
      </c>
      <c r="Q14" s="379">
        <v>73.121600999999998</v>
      </c>
      <c r="R14" s="379">
        <v>121.10260599999999</v>
      </c>
      <c r="S14" s="379">
        <v>116.092803</v>
      </c>
      <c r="T14" s="379">
        <v>69.094999999999999</v>
      </c>
      <c r="U14" s="379">
        <v>109.85030799999998</v>
      </c>
      <c r="V14" s="379">
        <f>57508.6/1000</f>
        <v>57.508600000000001</v>
      </c>
      <c r="W14" s="379">
        <f>17278.7/1000</f>
        <v>17.278700000000001</v>
      </c>
      <c r="X14" s="379"/>
      <c r="Y14" s="379"/>
      <c r="Z14" s="379"/>
      <c r="AA14" s="379"/>
      <c r="AB14" s="379"/>
      <c r="AC14" s="379"/>
      <c r="AD14" s="379"/>
    </row>
    <row r="15" spans="1:34" s="112" customFormat="1">
      <c r="A15" s="433" t="s">
        <v>684</v>
      </c>
      <c r="B15" s="807">
        <f>SUM(I15:J15)</f>
        <v>285.57786199999998</v>
      </c>
      <c r="C15" s="434">
        <f t="shared" si="3"/>
        <v>0</v>
      </c>
      <c r="D15" s="434">
        <f>SUM(O15:R15)</f>
        <v>0</v>
      </c>
      <c r="E15" s="434">
        <f t="shared" si="5"/>
        <v>0</v>
      </c>
      <c r="F15" s="434">
        <f>SUM(W15:Z15)</f>
        <v>0</v>
      </c>
      <c r="G15" s="434">
        <f>SUM(AA15:AD15)</f>
        <v>0</v>
      </c>
      <c r="H15" s="138"/>
      <c r="I15" s="378">
        <v>175.074082</v>
      </c>
      <c r="J15" s="539">
        <v>110.50378000000001</v>
      </c>
      <c r="K15" s="539"/>
      <c r="L15" s="539"/>
      <c r="M15" s="539"/>
      <c r="N15" s="379"/>
      <c r="O15" s="379"/>
      <c r="P15" s="379"/>
      <c r="Q15" s="379"/>
      <c r="R15" s="379"/>
      <c r="S15" s="379"/>
      <c r="T15" s="379"/>
      <c r="U15" s="379"/>
      <c r="V15" s="379"/>
      <c r="W15" s="379"/>
      <c r="X15" s="379"/>
      <c r="Y15" s="379"/>
      <c r="Z15" s="379"/>
      <c r="AA15" s="379"/>
      <c r="AB15" s="379"/>
      <c r="AC15" s="379"/>
      <c r="AD15" s="379"/>
      <c r="AE15" s="120"/>
      <c r="AF15" s="120"/>
      <c r="AG15" s="120"/>
      <c r="AH15" s="120"/>
    </row>
    <row r="16" spans="1:34" s="404" customFormat="1" ht="13.8" thickBot="1">
      <c r="A16" s="436" t="s">
        <v>109</v>
      </c>
      <c r="B16" s="808">
        <f>+SUM(B12:B15)</f>
        <v>831.40300000000002</v>
      </c>
      <c r="C16" s="437">
        <f>SUM(C12:C15)</f>
        <v>483.46909137838338</v>
      </c>
      <c r="D16" s="437">
        <f>SUM(D12:D15)</f>
        <v>523.38091345393434</v>
      </c>
      <c r="E16" s="437">
        <f>SUM(E12:E15)</f>
        <v>500.27250405999996</v>
      </c>
      <c r="F16" s="437">
        <f>SUM(F12:F15)</f>
        <v>307.38833435770005</v>
      </c>
      <c r="G16" s="437">
        <f>SUM(G12:G15)</f>
        <v>85.535191899999901</v>
      </c>
      <c r="H16" s="139"/>
      <c r="I16" s="809">
        <f>SUM(I12:I15)</f>
        <v>366.82510000000002</v>
      </c>
      <c r="J16" s="557">
        <f t="shared" ref="J16" si="6">SUM(J12:J15)</f>
        <v>464.5779</v>
      </c>
      <c r="K16" s="557">
        <f>SUM(K12:K15)</f>
        <v>398.44590999999997</v>
      </c>
      <c r="L16" s="557">
        <f>SUM(L12:L15)</f>
        <v>195.84865000000002</v>
      </c>
      <c r="M16" s="557">
        <f t="shared" ref="M16" si="7">SUM(M12:M15)</f>
        <v>199.68478637838336</v>
      </c>
      <c r="N16" s="438">
        <f t="shared" ref="N16" si="8">SUM(N12:N15)</f>
        <v>277.47010499999999</v>
      </c>
      <c r="O16" s="438">
        <f t="shared" ref="O16" si="9">SUM(O12:O15)</f>
        <v>245.10331649999998</v>
      </c>
      <c r="P16" s="438">
        <f t="shared" ref="P16:U16" si="10">SUM(P12:P15)</f>
        <v>157.42135999999999</v>
      </c>
      <c r="Q16" s="438">
        <f t="shared" si="10"/>
        <v>180.91006783704563</v>
      </c>
      <c r="R16" s="438">
        <f t="shared" si="10"/>
        <v>303.70723061688864</v>
      </c>
      <c r="S16" s="438">
        <f t="shared" si="10"/>
        <v>282.15012000000002</v>
      </c>
      <c r="T16" s="438">
        <f t="shared" si="10"/>
        <v>124.2957847</v>
      </c>
      <c r="U16" s="438">
        <f t="shared" si="10"/>
        <v>211.62630799999999</v>
      </c>
      <c r="V16" s="438">
        <f t="shared" ref="V16:AD16" si="11">SUM(V12:V15)</f>
        <v>234.74700236000001</v>
      </c>
      <c r="W16" s="438">
        <f t="shared" si="11"/>
        <v>145.13973295770001</v>
      </c>
      <c r="X16" s="438">
        <f t="shared" si="11"/>
        <v>28.164200000000001</v>
      </c>
      <c r="Y16" s="438">
        <f t="shared" si="11"/>
        <v>90.1161484</v>
      </c>
      <c r="Z16" s="438">
        <f t="shared" si="11"/>
        <v>61.246952999999998</v>
      </c>
      <c r="AA16" s="438">
        <f t="shared" si="11"/>
        <v>22.287694999999999</v>
      </c>
      <c r="AB16" s="438">
        <f t="shared" si="11"/>
        <v>0.3272719</v>
      </c>
      <c r="AC16" s="438">
        <f t="shared" si="11"/>
        <v>12.677525299999999</v>
      </c>
      <c r="AD16" s="438">
        <f t="shared" si="11"/>
        <v>50.242699699999903</v>
      </c>
      <c r="AE16" s="111"/>
      <c r="AF16" s="111"/>
      <c r="AG16" s="111"/>
      <c r="AH16" s="111"/>
    </row>
    <row r="17" spans="1:34" s="140" customFormat="1">
      <c r="A17" s="439" t="s">
        <v>686</v>
      </c>
      <c r="B17" s="811"/>
      <c r="C17" s="440"/>
      <c r="D17" s="440"/>
      <c r="E17" s="441"/>
      <c r="F17" s="441"/>
      <c r="G17" s="441"/>
      <c r="H17" s="139"/>
      <c r="I17" s="812"/>
      <c r="J17" s="558"/>
      <c r="K17" s="558"/>
      <c r="L17" s="558"/>
      <c r="M17" s="558"/>
      <c r="N17" s="442"/>
      <c r="O17" s="442"/>
      <c r="P17" s="442"/>
      <c r="Q17" s="442"/>
      <c r="R17" s="442"/>
      <c r="S17" s="442"/>
      <c r="T17" s="442"/>
      <c r="U17" s="442"/>
      <c r="V17" s="442"/>
      <c r="W17" s="442"/>
      <c r="X17" s="442"/>
      <c r="Y17" s="442"/>
      <c r="Z17" s="442"/>
      <c r="AA17" s="442"/>
      <c r="AB17" s="442"/>
      <c r="AC17" s="442"/>
      <c r="AD17" s="442"/>
      <c r="AE17" s="124"/>
      <c r="AF17" s="124"/>
      <c r="AG17" s="124"/>
      <c r="AH17" s="124"/>
    </row>
    <row r="18" spans="1:34" s="392" customFormat="1">
      <c r="A18" s="433" t="s">
        <v>618</v>
      </c>
      <c r="B18" s="807">
        <f t="shared" ref="B18:B19" si="12">SUM(I18:J18)</f>
        <v>116.004019</v>
      </c>
      <c r="C18" s="434">
        <f t="shared" ref="C18:C19" si="13">SUM(K18:N18)</f>
        <v>222.48687100000001</v>
      </c>
      <c r="D18" s="434">
        <f>SUM(O18:R18)</f>
        <v>209.51471000000001</v>
      </c>
      <c r="E18" s="434">
        <f>SUM(S18:V18)</f>
        <v>199.81297000000001</v>
      </c>
      <c r="F18" s="434">
        <f>SUM(W18:Z18)</f>
        <v>126.78500000000001</v>
      </c>
      <c r="G18" s="434">
        <f>SUM(AA18:AD18)</f>
        <v>0</v>
      </c>
      <c r="H18" s="420"/>
      <c r="I18" s="378">
        <v>54.651218999999998</v>
      </c>
      <c r="J18" s="539">
        <v>61.352800000000002</v>
      </c>
      <c r="K18" s="539">
        <v>60.949080000000002</v>
      </c>
      <c r="L18" s="539">
        <v>48.663600999999993</v>
      </c>
      <c r="M18" s="539">
        <v>49.8337</v>
      </c>
      <c r="N18" s="379">
        <v>63.040490000000005</v>
      </c>
      <c r="O18" s="379">
        <v>55.407050000000005</v>
      </c>
      <c r="P18" s="379">
        <v>58.212319999999998</v>
      </c>
      <c r="Q18" s="379">
        <v>43.146650000000001</v>
      </c>
      <c r="R18" s="379">
        <v>52.748690000000003</v>
      </c>
      <c r="S18" s="379">
        <v>58.470690000000005</v>
      </c>
      <c r="T18" s="379">
        <v>38.484970000000004</v>
      </c>
      <c r="U18" s="379">
        <v>48.398309999999995</v>
      </c>
      <c r="V18" s="379">
        <v>54.459000000000003</v>
      </c>
      <c r="W18" s="379">
        <v>50.268000000000001</v>
      </c>
      <c r="X18" s="379">
        <v>37.857999999999997</v>
      </c>
      <c r="Y18" s="379">
        <v>35.369999999999997</v>
      </c>
      <c r="Z18" s="379">
        <v>3.2890000000000001</v>
      </c>
      <c r="AA18" s="379"/>
      <c r="AB18" s="379"/>
      <c r="AC18" s="379"/>
      <c r="AD18" s="379"/>
    </row>
    <row r="19" spans="1:34" s="392" customFormat="1">
      <c r="A19" s="1057" t="s">
        <v>621</v>
      </c>
      <c r="B19" s="807">
        <f t="shared" si="12"/>
        <v>91.565239999999989</v>
      </c>
      <c r="C19" s="434">
        <f t="shared" si="13"/>
        <v>175.18074000000001</v>
      </c>
      <c r="D19" s="434">
        <f>SUM(O19:R19)</f>
        <v>159.57135</v>
      </c>
      <c r="E19" s="434">
        <f>SUM(S19:V19)</f>
        <v>160.52537999999998</v>
      </c>
      <c r="F19" s="434">
        <f>SUM(W19:Z19)</f>
        <v>16.538</v>
      </c>
      <c r="G19" s="434">
        <f>SUM(AA19:AD19)</f>
        <v>0</v>
      </c>
      <c r="H19" s="420"/>
      <c r="I19" s="378">
        <v>43.760999999999996</v>
      </c>
      <c r="J19" s="539">
        <v>47.80424</v>
      </c>
      <c r="K19" s="539">
        <v>51.601520000000001</v>
      </c>
      <c r="L19" s="539">
        <v>35.54766</v>
      </c>
      <c r="M19" s="539">
        <v>36.121159999999996</v>
      </c>
      <c r="N19" s="379">
        <v>51.910399999999996</v>
      </c>
      <c r="O19" s="379">
        <v>45.711490000000005</v>
      </c>
      <c r="P19" s="379">
        <v>29.3081</v>
      </c>
      <c r="Q19" s="379">
        <v>29.644989999999996</v>
      </c>
      <c r="R19" s="379">
        <v>54.906770000000002</v>
      </c>
      <c r="S19" s="379">
        <v>50.461379999999998</v>
      </c>
      <c r="T19" s="379">
        <v>28.689</v>
      </c>
      <c r="U19" s="379">
        <v>48.018000000000001</v>
      </c>
      <c r="V19" s="379">
        <v>33.356999999999999</v>
      </c>
      <c r="W19" s="379">
        <v>16.538</v>
      </c>
      <c r="X19" s="379"/>
      <c r="Y19" s="379"/>
      <c r="Z19" s="379"/>
      <c r="AA19" s="379"/>
      <c r="AB19" s="379"/>
      <c r="AC19" s="379"/>
      <c r="AD19" s="379"/>
    </row>
    <row r="20" spans="1:34" s="392" customFormat="1" ht="13.8" thickBot="1">
      <c r="A20" s="436" t="s">
        <v>109</v>
      </c>
      <c r="B20" s="808">
        <f>SUM(B18:B19)</f>
        <v>207.56925899999999</v>
      </c>
      <c r="C20" s="437">
        <f>SUM(C18:C19)</f>
        <v>397.66761100000002</v>
      </c>
      <c r="D20" s="437">
        <f t="shared" ref="D20:G20" si="14">SUM(D18:D19)</f>
        <v>369.08605999999997</v>
      </c>
      <c r="E20" s="437">
        <f t="shared" si="14"/>
        <v>360.33834999999999</v>
      </c>
      <c r="F20" s="437">
        <f t="shared" si="14"/>
        <v>143.32300000000001</v>
      </c>
      <c r="G20" s="437">
        <f t="shared" si="14"/>
        <v>0</v>
      </c>
      <c r="H20" s="420"/>
      <c r="I20" s="809">
        <f>SUM(I18:I19)</f>
        <v>98.412218999999993</v>
      </c>
      <c r="J20" s="557">
        <f t="shared" ref="J20" si="15">SUM(J18:J19)</f>
        <v>109.15703999999999</v>
      </c>
      <c r="K20" s="557">
        <f>SUM(K18:K19)</f>
        <v>112.5506</v>
      </c>
      <c r="L20" s="557">
        <f>SUM(L18:L19)</f>
        <v>84.211260999999993</v>
      </c>
      <c r="M20" s="557">
        <f t="shared" ref="M20" si="16">SUM(M18:M19)</f>
        <v>85.954859999999996</v>
      </c>
      <c r="N20" s="438">
        <f t="shared" ref="N20" si="17">SUM(N18:N19)</f>
        <v>114.95089</v>
      </c>
      <c r="O20" s="438">
        <f t="shared" ref="O20:P20" si="18">SUM(O18:O19)</f>
        <v>101.11854000000001</v>
      </c>
      <c r="P20" s="438">
        <f t="shared" si="18"/>
        <v>87.520420000000001</v>
      </c>
      <c r="Q20" s="438">
        <f t="shared" ref="Q20" si="19">SUM(Q18:Q19)</f>
        <v>72.791640000000001</v>
      </c>
      <c r="R20" s="438">
        <f>SUM(R18:R19)</f>
        <v>107.65546000000001</v>
      </c>
      <c r="S20" s="438">
        <f t="shared" ref="S20:Y20" si="20">SUM(S18:S19)</f>
        <v>108.93207000000001</v>
      </c>
      <c r="T20" s="438">
        <f t="shared" ref="T20" si="21">SUM(T18:T19)</f>
        <v>67.173969999999997</v>
      </c>
      <c r="U20" s="438">
        <f t="shared" si="20"/>
        <v>96.416309999999996</v>
      </c>
      <c r="V20" s="438">
        <f t="shared" si="20"/>
        <v>87.816000000000003</v>
      </c>
      <c r="W20" s="438">
        <f t="shared" si="20"/>
        <v>66.805999999999997</v>
      </c>
      <c r="X20" s="438">
        <f t="shared" si="20"/>
        <v>37.857999999999997</v>
      </c>
      <c r="Y20" s="438">
        <f t="shared" si="20"/>
        <v>35.369999999999997</v>
      </c>
      <c r="Z20" s="438">
        <f t="shared" ref="Z20" si="22">SUM(Z18:Z19)</f>
        <v>3.2890000000000001</v>
      </c>
      <c r="AA20" s="438"/>
      <c r="AB20" s="438"/>
      <c r="AC20" s="438"/>
      <c r="AD20" s="438"/>
    </row>
    <row r="21" spans="1:34" s="140" customFormat="1">
      <c r="A21" s="439" t="s">
        <v>688</v>
      </c>
      <c r="B21" s="811"/>
      <c r="C21" s="440"/>
      <c r="D21" s="440"/>
      <c r="E21" s="441"/>
      <c r="F21" s="441"/>
      <c r="G21" s="441"/>
      <c r="H21" s="139"/>
      <c r="I21" s="812"/>
      <c r="J21" s="558"/>
      <c r="K21" s="558"/>
      <c r="L21" s="558"/>
      <c r="M21" s="558"/>
      <c r="N21" s="442"/>
      <c r="O21" s="442"/>
      <c r="P21" s="442"/>
      <c r="Q21" s="442"/>
      <c r="R21" s="442"/>
      <c r="S21" s="442"/>
      <c r="T21" s="442"/>
      <c r="U21" s="442"/>
      <c r="V21" s="442"/>
      <c r="W21" s="442"/>
      <c r="X21" s="442"/>
      <c r="Y21" s="442"/>
      <c r="Z21" s="442"/>
      <c r="AA21" s="442"/>
      <c r="AB21" s="442"/>
      <c r="AC21" s="442"/>
      <c r="AD21" s="442"/>
      <c r="AE21" s="124"/>
      <c r="AF21" s="124"/>
      <c r="AG21" s="124"/>
      <c r="AH21" s="124"/>
    </row>
    <row r="22" spans="1:34" s="392" customFormat="1" ht="15.6">
      <c r="A22" s="433" t="s">
        <v>689</v>
      </c>
      <c r="B22" s="807">
        <f t="shared" ref="B22:B23" si="23">SUM(I22:J22)</f>
        <v>7.468</v>
      </c>
      <c r="C22" s="434">
        <f t="shared" ref="C22:C23" si="24">SUM(K22:N22)</f>
        <v>17.798999999999999</v>
      </c>
      <c r="D22" s="434">
        <f>SUM(O22:R22)</f>
        <v>24.96</v>
      </c>
      <c r="E22" s="434">
        <f>SUM(S22:V22)</f>
        <v>15.925000000000001</v>
      </c>
      <c r="F22" s="434">
        <f>SUM(W22:Z22)</f>
        <v>4.5629999999999997</v>
      </c>
      <c r="G22" s="434">
        <f>SUM(AA22:AD22)</f>
        <v>1.5584391428000002</v>
      </c>
      <c r="H22" s="138"/>
      <c r="I22" s="378">
        <v>3.4489999999999998</v>
      </c>
      <c r="J22" s="559">
        <v>4.0190000000000001</v>
      </c>
      <c r="K22" s="559">
        <v>3.7240000000000002</v>
      </c>
      <c r="L22" s="559">
        <v>4.4930000000000003</v>
      </c>
      <c r="M22" s="559">
        <v>4.9630000000000001</v>
      </c>
      <c r="N22" s="444">
        <v>4.6189999999999998</v>
      </c>
      <c r="O22" s="444">
        <v>4.83</v>
      </c>
      <c r="P22" s="444">
        <v>10.436999999999999</v>
      </c>
      <c r="Q22" s="444">
        <v>5.5840000000000005</v>
      </c>
      <c r="R22" s="444">
        <v>4.109</v>
      </c>
      <c r="S22" s="444">
        <v>4.4420000000000002</v>
      </c>
      <c r="T22" s="444">
        <v>5.4039999999999999</v>
      </c>
      <c r="U22" s="444">
        <v>3.4279999999999999</v>
      </c>
      <c r="V22" s="444">
        <v>2.6509999999999998</v>
      </c>
      <c r="W22" s="444">
        <v>2.169</v>
      </c>
      <c r="X22" s="444">
        <v>1.456</v>
      </c>
      <c r="Y22" s="444">
        <v>0.5</v>
      </c>
      <c r="Z22" s="444">
        <v>0.438</v>
      </c>
      <c r="AA22" s="444">
        <v>0.471929033</v>
      </c>
      <c r="AB22" s="444">
        <v>0.47957731980000001</v>
      </c>
      <c r="AC22" s="444">
        <v>0.35333942000000002</v>
      </c>
      <c r="AD22" s="444">
        <v>0.25359337000000004</v>
      </c>
    </row>
    <row r="23" spans="1:34" s="392" customFormat="1">
      <c r="A23" s="433" t="s">
        <v>687</v>
      </c>
      <c r="B23" s="807">
        <f t="shared" si="23"/>
        <v>24.441000000000003</v>
      </c>
      <c r="C23" s="434">
        <f t="shared" si="24"/>
        <v>24.113000000000003</v>
      </c>
      <c r="D23" s="434">
        <f>SUM(O23:R23)</f>
        <v>18.697000000000003</v>
      </c>
      <c r="E23" s="434">
        <f>SUM(S23:V23)</f>
        <v>10.247999999999999</v>
      </c>
      <c r="F23" s="434">
        <f>SUM(W23:Z23)</f>
        <v>3.2149999999999999</v>
      </c>
      <c r="G23" s="434">
        <f>SUM(AA23:AD23)</f>
        <v>1.2155361500000001</v>
      </c>
      <c r="H23" s="138"/>
      <c r="I23" s="378">
        <v>10.045</v>
      </c>
      <c r="J23" s="559">
        <v>14.396000000000001</v>
      </c>
      <c r="K23" s="559">
        <v>10.271000000000001</v>
      </c>
      <c r="L23" s="559">
        <v>6.7389999999999999</v>
      </c>
      <c r="M23" s="559">
        <v>3.7879999999999998</v>
      </c>
      <c r="N23" s="444">
        <v>3.3149999999999999</v>
      </c>
      <c r="O23" s="444">
        <v>4.7382499999999999</v>
      </c>
      <c r="P23" s="444">
        <v>8.06325</v>
      </c>
      <c r="Q23" s="444">
        <v>3.3552499999999998</v>
      </c>
      <c r="R23" s="444">
        <v>2.5402500000000003</v>
      </c>
      <c r="S23" s="444">
        <v>5.1059999999999999</v>
      </c>
      <c r="T23" s="444">
        <v>2.1230000000000002</v>
      </c>
      <c r="U23" s="444">
        <v>1.8580000000000001</v>
      </c>
      <c r="V23" s="444">
        <v>1.161</v>
      </c>
      <c r="W23" s="444">
        <v>1.155</v>
      </c>
      <c r="X23" s="444">
        <v>0.91800000000000004</v>
      </c>
      <c r="Y23" s="444">
        <v>0.61599999999999999</v>
      </c>
      <c r="Z23" s="444">
        <v>0.52600000000000002</v>
      </c>
      <c r="AA23" s="444">
        <v>0.52600000000000002</v>
      </c>
      <c r="AB23" s="444">
        <v>0.24159</v>
      </c>
      <c r="AC23" s="444">
        <v>0.18094615</v>
      </c>
      <c r="AD23" s="444">
        <v>0.26700000000000002</v>
      </c>
    </row>
    <row r="24" spans="1:34" s="404" customFormat="1" ht="13.8" thickBot="1">
      <c r="A24" s="429" t="s">
        <v>109</v>
      </c>
      <c r="B24" s="808">
        <f>SUM(B22:B23)</f>
        <v>31.909000000000002</v>
      </c>
      <c r="C24" s="430">
        <f>SUM(C22:C23)</f>
        <v>41.912000000000006</v>
      </c>
      <c r="D24" s="430">
        <f t="shared" ref="D24:G24" si="25">SUM(D22:D23)</f>
        <v>43.657000000000004</v>
      </c>
      <c r="E24" s="430">
        <f t="shared" si="25"/>
        <v>26.173000000000002</v>
      </c>
      <c r="F24" s="430">
        <f t="shared" si="25"/>
        <v>7.7779999999999996</v>
      </c>
      <c r="G24" s="430">
        <f t="shared" si="25"/>
        <v>2.7739752928000003</v>
      </c>
      <c r="H24" s="139"/>
      <c r="I24" s="809">
        <f>SUM(I22:I23)</f>
        <v>13.494</v>
      </c>
      <c r="J24" s="432">
        <f t="shared" ref="J24" si="26">SUM(J22:J23)</f>
        <v>18.414999999999999</v>
      </c>
      <c r="K24" s="432">
        <f>SUM(K22:K23)</f>
        <v>13.995000000000001</v>
      </c>
      <c r="L24" s="432">
        <f>SUM(L22:L23)</f>
        <v>11.231999999999999</v>
      </c>
      <c r="M24" s="432">
        <f t="shared" ref="M24" si="27">SUM(M22:M23)</f>
        <v>8.7509999999999994</v>
      </c>
      <c r="N24" s="432">
        <f t="shared" ref="N24" si="28">SUM(N22:N23)</f>
        <v>7.9339999999999993</v>
      </c>
      <c r="O24" s="432">
        <f t="shared" ref="O24" si="29">SUM(O22:O23)</f>
        <v>9.568249999999999</v>
      </c>
      <c r="P24" s="432">
        <f t="shared" ref="P24:U24" si="30">SUM(P22:P23)</f>
        <v>18.500250000000001</v>
      </c>
      <c r="Q24" s="432">
        <f t="shared" si="30"/>
        <v>8.9392500000000013</v>
      </c>
      <c r="R24" s="432">
        <f t="shared" si="30"/>
        <v>6.6492500000000003</v>
      </c>
      <c r="S24" s="432">
        <f t="shared" si="30"/>
        <v>9.548</v>
      </c>
      <c r="T24" s="432">
        <f t="shared" si="30"/>
        <v>7.5270000000000001</v>
      </c>
      <c r="U24" s="432">
        <f t="shared" si="30"/>
        <v>5.2859999999999996</v>
      </c>
      <c r="V24" s="432">
        <f t="shared" ref="V24:AD24" si="31">SUM(V22:V23)</f>
        <v>3.8119999999999998</v>
      </c>
      <c r="W24" s="432">
        <f t="shared" si="31"/>
        <v>3.3239999999999998</v>
      </c>
      <c r="X24" s="432">
        <f t="shared" si="31"/>
        <v>2.3740000000000001</v>
      </c>
      <c r="Y24" s="432">
        <f t="shared" si="31"/>
        <v>1.1160000000000001</v>
      </c>
      <c r="Z24" s="432">
        <f t="shared" si="31"/>
        <v>0.96399999999999997</v>
      </c>
      <c r="AA24" s="432">
        <f t="shared" si="31"/>
        <v>0.99792903300000002</v>
      </c>
      <c r="AB24" s="432">
        <f t="shared" si="31"/>
        <v>0.72116731980000004</v>
      </c>
      <c r="AC24" s="432">
        <f t="shared" si="31"/>
        <v>0.53428556999999999</v>
      </c>
      <c r="AD24" s="432">
        <f t="shared" si="31"/>
        <v>0.52059337000000006</v>
      </c>
      <c r="AE24" s="111"/>
      <c r="AF24" s="111"/>
      <c r="AG24" s="111"/>
      <c r="AH24" s="111"/>
    </row>
    <row r="25" spans="1:34">
      <c r="A25" s="1053" t="s">
        <v>1110</v>
      </c>
      <c r="B25" s="481"/>
      <c r="C25" s="481"/>
      <c r="D25" s="481"/>
      <c r="E25" s="481"/>
      <c r="F25" s="481"/>
      <c r="G25" s="481"/>
      <c r="H25" s="392"/>
      <c r="I25" s="392"/>
      <c r="J25" s="392"/>
      <c r="K25" s="392"/>
      <c r="L25" s="392"/>
      <c r="M25" s="392"/>
      <c r="N25" s="392"/>
      <c r="O25" s="392"/>
      <c r="P25" s="392"/>
      <c r="Q25" s="392"/>
      <c r="R25" s="392"/>
      <c r="S25" s="392"/>
      <c r="T25" s="392"/>
      <c r="U25" s="392"/>
      <c r="V25" s="481"/>
      <c r="W25" s="481"/>
      <c r="X25" s="481"/>
      <c r="Y25" s="481"/>
      <c r="Z25" s="481"/>
      <c r="AA25" s="481"/>
      <c r="AB25" s="481"/>
      <c r="AC25" s="481"/>
      <c r="AD25" s="481"/>
      <c r="AE25" s="481"/>
      <c r="AF25" s="481"/>
      <c r="AG25" s="481"/>
      <c r="AH25" s="481"/>
    </row>
    <row r="26" spans="1:34">
      <c r="A26" s="481"/>
      <c r="B26" s="481"/>
      <c r="C26" s="481"/>
      <c r="D26" s="481"/>
      <c r="E26" s="481"/>
      <c r="F26" s="481"/>
      <c r="G26" s="481"/>
      <c r="H26" s="392"/>
      <c r="I26" s="392"/>
      <c r="J26" s="392"/>
      <c r="K26" s="392"/>
      <c r="L26" s="392"/>
      <c r="M26" s="392"/>
      <c r="N26" s="392"/>
      <c r="O26" s="392"/>
      <c r="P26" s="392"/>
      <c r="Q26" s="392"/>
      <c r="R26" s="392"/>
      <c r="S26" s="392"/>
      <c r="T26" s="392"/>
      <c r="U26" s="392"/>
      <c r="V26" s="481"/>
      <c r="W26" s="481"/>
      <c r="X26" s="481"/>
      <c r="Y26" s="481"/>
      <c r="Z26" s="481"/>
      <c r="AA26" s="481"/>
      <c r="AB26" s="481"/>
      <c r="AC26" s="481"/>
      <c r="AD26" s="481"/>
      <c r="AE26" s="481"/>
      <c r="AF26" s="481"/>
      <c r="AG26" s="481"/>
      <c r="AH26" s="481"/>
    </row>
    <row r="27" spans="1:34">
      <c r="A27" s="481"/>
      <c r="B27" s="481"/>
      <c r="C27" s="481"/>
      <c r="D27" s="481"/>
      <c r="E27" s="481"/>
      <c r="F27" s="492"/>
      <c r="G27" s="492"/>
      <c r="H27" s="492"/>
      <c r="I27" s="492"/>
      <c r="J27" s="392"/>
      <c r="K27" s="392"/>
      <c r="L27" s="392"/>
      <c r="M27" s="392"/>
      <c r="N27" s="392"/>
      <c r="O27" s="392"/>
      <c r="P27" s="392"/>
      <c r="Q27" s="392"/>
      <c r="R27" s="392"/>
      <c r="S27" s="392"/>
      <c r="T27" s="392"/>
      <c r="U27" s="392"/>
      <c r="V27" s="392"/>
      <c r="W27" s="492"/>
      <c r="X27" s="492"/>
      <c r="Y27" s="492"/>
      <c r="Z27" s="492"/>
      <c r="AA27" s="492"/>
      <c r="AB27" s="492"/>
      <c r="AC27" s="492"/>
      <c r="AD27" s="492"/>
      <c r="AE27" s="481"/>
      <c r="AF27" s="481"/>
      <c r="AG27" s="481"/>
      <c r="AH27" s="481"/>
    </row>
    <row r="28" spans="1:34">
      <c r="A28" s="481"/>
      <c r="B28" s="481"/>
      <c r="C28" s="481"/>
      <c r="D28" s="481"/>
      <c r="E28" s="481"/>
      <c r="F28" s="492"/>
      <c r="G28" s="492"/>
      <c r="H28" s="492"/>
      <c r="I28" s="492"/>
      <c r="J28" s="481"/>
      <c r="K28" s="481"/>
      <c r="L28" s="481"/>
      <c r="M28" s="481"/>
      <c r="N28" s="481"/>
      <c r="O28" s="481"/>
      <c r="P28" s="481"/>
      <c r="Q28" s="481"/>
      <c r="R28" s="481"/>
      <c r="S28" s="481"/>
      <c r="T28" s="481"/>
      <c r="U28" s="481"/>
      <c r="V28" s="492"/>
      <c r="W28" s="492"/>
      <c r="X28" s="492"/>
      <c r="Y28" s="492"/>
      <c r="Z28" s="492"/>
      <c r="AA28" s="492"/>
      <c r="AB28" s="492"/>
      <c r="AC28" s="492"/>
      <c r="AD28" s="492"/>
      <c r="AE28" s="481"/>
      <c r="AF28" s="481"/>
      <c r="AG28" s="481"/>
      <c r="AH28" s="481"/>
    </row>
  </sheetData>
  <mergeCells count="6">
    <mergeCell ref="X2:Z2"/>
    <mergeCell ref="AA2:AC2"/>
    <mergeCell ref="E2:G2"/>
    <mergeCell ref="O2:Q2"/>
    <mergeCell ref="R2:T2"/>
    <mergeCell ref="U2:W2"/>
  </mergeCells>
  <phoneticPr fontId="72" type="noConversion"/>
  <conditionalFormatting sqref="H16:H20 C6:H6">
    <cfRule type="expression" dxfId="145" priority="348">
      <formula>#REF!=0</formula>
    </cfRule>
  </conditionalFormatting>
  <conditionalFormatting sqref="D18:D20">
    <cfRule type="expression" dxfId="144" priority="145">
      <formula>#REF!=0</formula>
    </cfRule>
  </conditionalFormatting>
  <conditionalFormatting sqref="D22:D24">
    <cfRule type="expression" dxfId="143" priority="181">
      <formula>#REF!=0</formula>
    </cfRule>
  </conditionalFormatting>
  <conditionalFormatting sqref="D11:G17">
    <cfRule type="expression" dxfId="142" priority="147">
      <formula>#REF!=0</formula>
    </cfRule>
  </conditionalFormatting>
  <conditionalFormatting sqref="D7:G10">
    <cfRule type="expression" dxfId="141" priority="186">
      <formula>#REF!=0</formula>
    </cfRule>
  </conditionalFormatting>
  <conditionalFormatting sqref="E22:F23">
    <cfRule type="expression" dxfId="140" priority="227">
      <formula>#REF!=0</formula>
    </cfRule>
  </conditionalFormatting>
  <conditionalFormatting sqref="E18:G19">
    <cfRule type="expression" dxfId="139" priority="246">
      <formula>#REF!=0</formula>
    </cfRule>
  </conditionalFormatting>
  <conditionalFormatting sqref="E20:G20 H22:H24 X24:AA24">
    <cfRule type="expression" dxfId="138" priority="349">
      <formula>#REF!=0</formula>
    </cfRule>
  </conditionalFormatting>
  <conditionalFormatting sqref="E24:G24">
    <cfRule type="expression" dxfId="137" priority="336">
      <formula>#REF!=0</formula>
    </cfRule>
  </conditionalFormatting>
  <conditionalFormatting sqref="G22:G24">
    <cfRule type="expression" dxfId="136" priority="296">
      <formula>#REF!=0</formula>
    </cfRule>
  </conditionalFormatting>
  <conditionalFormatting sqref="H9">
    <cfRule type="expression" dxfId="135" priority="339">
      <formula>AG9=0</formula>
    </cfRule>
  </conditionalFormatting>
  <conditionalFormatting sqref="H10:H11 C21:H21">
    <cfRule type="expression" dxfId="134" priority="347">
      <formula>#REF!=0</formula>
    </cfRule>
  </conditionalFormatting>
  <conditionalFormatting sqref="H15">
    <cfRule type="expression" dxfId="133" priority="356">
      <formula>AG15=0</formula>
    </cfRule>
  </conditionalFormatting>
  <conditionalFormatting sqref="Z9:AA9">
    <cfRule type="expression" dxfId="132" priority="101">
      <formula>AK9=0</formula>
    </cfRule>
  </conditionalFormatting>
  <conditionalFormatting sqref="N22:S24">
    <cfRule type="expression" dxfId="131" priority="141">
      <formula>#REF!=0</formula>
    </cfRule>
  </conditionalFormatting>
  <conditionalFormatting sqref="N6:AA6 Z7:AA9 N10:AA21">
    <cfRule type="expression" dxfId="130" priority="102">
      <formula>#REF!=0</formula>
    </cfRule>
  </conditionalFormatting>
  <conditionalFormatting sqref="Z9:AA9">
    <cfRule type="expression" dxfId="129" priority="162">
      <formula>AN9=0</formula>
    </cfRule>
  </conditionalFormatting>
  <conditionalFormatting sqref="J15:AA15">
    <cfRule type="expression" dxfId="128" priority="161">
      <formula>X15=0</formula>
    </cfRule>
    <cfRule type="expression" dxfId="127" priority="163">
      <formula>U15=0</formula>
    </cfRule>
  </conditionalFormatting>
  <conditionalFormatting sqref="T22:W22">
    <cfRule type="expression" dxfId="126" priority="225">
      <formula>#REF!=0</formula>
    </cfRule>
  </conditionalFormatting>
  <conditionalFormatting sqref="T23:AA24">
    <cfRule type="expression" dxfId="125" priority="229">
      <formula>#REF!=0</formula>
    </cfRule>
  </conditionalFormatting>
  <conditionalFormatting sqref="X6:AA6 X10:AA22 Z7:AA9">
    <cfRule type="expression" dxfId="124" priority="280">
      <formula>#REF!=0</formula>
    </cfRule>
  </conditionalFormatting>
  <conditionalFormatting sqref="Z9:AA9">
    <cfRule type="expression" dxfId="123" priority="361">
      <formula>AJ9=0</formula>
    </cfRule>
  </conditionalFormatting>
  <conditionalFormatting sqref="X15:AA15">
    <cfRule type="expression" dxfId="122" priority="355">
      <formula>AH15=0</formula>
    </cfRule>
  </conditionalFormatting>
  <conditionalFormatting sqref="Z9:AA9">
    <cfRule type="expression" dxfId="121" priority="346">
      <formula>AL9=0</formula>
    </cfRule>
  </conditionalFormatting>
  <conditionalFormatting sqref="Y15:AA15">
    <cfRule type="expression" dxfId="120" priority="357">
      <formula>AK15=0</formula>
    </cfRule>
  </conditionalFormatting>
  <conditionalFormatting sqref="AA9">
    <cfRule type="expression" dxfId="119" priority="360">
      <formula>AI9=0</formula>
    </cfRule>
  </conditionalFormatting>
  <conditionalFormatting sqref="AA15">
    <cfRule type="expression" dxfId="118" priority="350">
      <formula>AI15=0</formula>
    </cfRule>
  </conditionalFormatting>
  <conditionalFormatting sqref="AB9:AC9 AB15:AC15">
    <cfRule type="expression" dxfId="117" priority="224">
      <formula>AQ9=0</formula>
    </cfRule>
  </conditionalFormatting>
  <conditionalFormatting sqref="AB6:AD17">
    <cfRule type="expression" dxfId="116" priority="210">
      <formula>#REF!=0</formula>
    </cfRule>
  </conditionalFormatting>
  <conditionalFormatting sqref="AB9:AD9 AB15:AD15">
    <cfRule type="expression" dxfId="115" priority="217">
      <formula>AT9=0</formula>
    </cfRule>
    <cfRule type="expression" dxfId="114" priority="220">
      <formula>AX9=0</formula>
    </cfRule>
  </conditionalFormatting>
  <conditionalFormatting sqref="AB6:AD10">
    <cfRule type="expression" dxfId="113" priority="211">
      <formula>#REF!=0</formula>
    </cfRule>
  </conditionalFormatting>
  <conditionalFormatting sqref="AB9:AD9 AB15:AD15">
    <cfRule type="expression" dxfId="112" priority="213">
      <formula>AR9=0</formula>
    </cfRule>
  </conditionalFormatting>
  <conditionalFormatting sqref="AB12:AD24">
    <cfRule type="expression" dxfId="111" priority="202">
      <formula>#REF!=0</formula>
    </cfRule>
  </conditionalFormatting>
  <conditionalFormatting sqref="AC9:AD9 AC15:AD15">
    <cfRule type="expression" dxfId="110" priority="209">
      <formula>AW9=0</formula>
    </cfRule>
  </conditionalFormatting>
  <conditionalFormatting sqref="AD9 AD15">
    <cfRule type="expression" dxfId="109" priority="221">
      <formula>AQ9=0</formula>
    </cfRule>
  </conditionalFormatting>
  <conditionalFormatting sqref="I6">
    <cfRule type="expression" dxfId="108" priority="62">
      <formula>#REF!=0</formula>
    </cfRule>
  </conditionalFormatting>
  <conditionalFormatting sqref="M22:M24">
    <cfRule type="expression" dxfId="107" priority="61">
      <formula>#REF!=0</formula>
    </cfRule>
  </conditionalFormatting>
  <conditionalFormatting sqref="L13:M13 J6:M6 J10:M12 J14:M21">
    <cfRule type="expression" dxfId="106" priority="60">
      <formula>#REF!=0</formula>
    </cfRule>
  </conditionalFormatting>
  <conditionalFormatting sqref="W9:Y9">
    <cfRule type="expression" dxfId="105" priority="54">
      <formula>AH9=0</formula>
    </cfRule>
  </conditionalFormatting>
  <conditionalFormatting sqref="N7:Y7 W8:Y9">
    <cfRule type="expression" dxfId="104" priority="53">
      <formula>#REF!=0</formula>
    </cfRule>
  </conditionalFormatting>
  <conditionalFormatting sqref="W9:Y9">
    <cfRule type="expression" dxfId="103" priority="55">
      <formula>AK9=0</formula>
    </cfRule>
  </conditionalFormatting>
  <conditionalFormatting sqref="W7:Y9">
    <cfRule type="expression" dxfId="102" priority="56">
      <formula>#REF!=0</formula>
    </cfRule>
  </conditionalFormatting>
  <conditionalFormatting sqref="W9:Y9">
    <cfRule type="expression" dxfId="101" priority="58">
      <formula>AG9=0</formula>
    </cfRule>
  </conditionalFormatting>
  <conditionalFormatting sqref="X9:Y9">
    <cfRule type="expression" dxfId="100" priority="57">
      <formula>AJ9=0</formula>
    </cfRule>
  </conditionalFormatting>
  <conditionalFormatting sqref="M7">
    <cfRule type="expression" dxfId="99" priority="51">
      <formula>#REF!=0</formula>
    </cfRule>
  </conditionalFormatting>
  <conditionalFormatting sqref="L22:L24">
    <cfRule type="expression" dxfId="98" priority="48">
      <formula>#REF!=0</formula>
    </cfRule>
  </conditionalFormatting>
  <conditionalFormatting sqref="L7">
    <cfRule type="expression" dxfId="97" priority="47">
      <formula>#REF!=0</formula>
    </cfRule>
  </conditionalFormatting>
  <conditionalFormatting sqref="C18:C20">
    <cfRule type="expression" dxfId="96" priority="37">
      <formula>#REF!=0</formula>
    </cfRule>
  </conditionalFormatting>
  <conditionalFormatting sqref="C22:C24">
    <cfRule type="expression" dxfId="95" priority="39">
      <formula>#REF!=0</formula>
    </cfRule>
  </conditionalFormatting>
  <conditionalFormatting sqref="C11:C17">
    <cfRule type="expression" dxfId="94" priority="38">
      <formula>#REF!=0</formula>
    </cfRule>
  </conditionalFormatting>
  <conditionalFormatting sqref="C7:C10">
    <cfRule type="expression" dxfId="93" priority="40">
      <formula>#REF!=0</formula>
    </cfRule>
  </conditionalFormatting>
  <conditionalFormatting sqref="K22:K24">
    <cfRule type="expression" dxfId="92" priority="32">
      <formula>#REF!=0</formula>
    </cfRule>
  </conditionalFormatting>
  <conditionalFormatting sqref="J7:K7">
    <cfRule type="expression" dxfId="91" priority="31">
      <formula>#REF!=0</formula>
    </cfRule>
  </conditionalFormatting>
  <conditionalFormatting sqref="B6">
    <cfRule type="expression" dxfId="90" priority="30">
      <formula>#REF!=0</formula>
    </cfRule>
  </conditionalFormatting>
  <conditionalFormatting sqref="B11 B17">
    <cfRule type="expression" dxfId="89" priority="26">
      <formula>#REF!=0</formula>
    </cfRule>
  </conditionalFormatting>
  <conditionalFormatting sqref="B7:B9">
    <cfRule type="expression" dxfId="88" priority="28">
      <formula>#REF!=0</formula>
    </cfRule>
  </conditionalFormatting>
  <conditionalFormatting sqref="B20">
    <cfRule type="expression" dxfId="87" priority="27">
      <formula>#REF!=0</formula>
    </cfRule>
  </conditionalFormatting>
  <conditionalFormatting sqref="B21">
    <cfRule type="expression" dxfId="86" priority="29">
      <formula>#REF!=0</formula>
    </cfRule>
  </conditionalFormatting>
  <conditionalFormatting sqref="B16">
    <cfRule type="expression" dxfId="85" priority="21">
      <formula>#REF!=0</formula>
    </cfRule>
  </conditionalFormatting>
  <conditionalFormatting sqref="B10">
    <cfRule type="expression" dxfId="84" priority="20">
      <formula>#REF!=0</formula>
    </cfRule>
  </conditionalFormatting>
  <conditionalFormatting sqref="B24">
    <cfRule type="expression" dxfId="83" priority="19">
      <formula>#REF!=0</formula>
    </cfRule>
  </conditionalFormatting>
  <conditionalFormatting sqref="N8:V9">
    <cfRule type="expression" dxfId="82" priority="16">
      <formula>#REF!=0</formula>
    </cfRule>
  </conditionalFormatting>
  <conditionalFormatting sqref="M8:M9">
    <cfRule type="expression" dxfId="81" priority="15">
      <formula>#REF!=0</formula>
    </cfRule>
  </conditionalFormatting>
  <conditionalFormatting sqref="L8:L9">
    <cfRule type="expression" dxfId="80" priority="14">
      <formula>#REF!=0</formula>
    </cfRule>
  </conditionalFormatting>
  <conditionalFormatting sqref="K8:K9">
    <cfRule type="expression" dxfId="79" priority="13">
      <formula>#REF!=0</formula>
    </cfRule>
  </conditionalFormatting>
  <conditionalFormatting sqref="J13:K13">
    <cfRule type="expression" dxfId="78" priority="12">
      <formula>#REF!=0</formula>
    </cfRule>
  </conditionalFormatting>
  <conditionalFormatting sqref="J14:W14">
    <cfRule type="expression" dxfId="77" priority="10">
      <formula>X14=0</formula>
    </cfRule>
    <cfRule type="expression" dxfId="76" priority="11">
      <formula>U14=0</formula>
    </cfRule>
  </conditionalFormatting>
  <conditionalFormatting sqref="J22:J24">
    <cfRule type="expression" dxfId="75" priority="8">
      <formula>#REF!=0</formula>
    </cfRule>
  </conditionalFormatting>
  <conditionalFormatting sqref="J8:J9">
    <cfRule type="expression" dxfId="74" priority="7">
      <formula>#REF!=0</formula>
    </cfRule>
  </conditionalFormatting>
  <conditionalFormatting sqref="I15">
    <cfRule type="expression" dxfId="73" priority="5">
      <formula>#REF!=0</formula>
    </cfRule>
  </conditionalFormatting>
  <conditionalFormatting sqref="I16:I24 I7:I14">
    <cfRule type="expression" dxfId="72" priority="4">
      <formula>#REF!=0</formula>
    </cfRule>
  </conditionalFormatting>
  <conditionalFormatting sqref="B12:B15">
    <cfRule type="expression" dxfId="71" priority="3">
      <formula>#REF!=0</formula>
    </cfRule>
  </conditionalFormatting>
  <conditionalFormatting sqref="B18:B19">
    <cfRule type="expression" dxfId="70" priority="2">
      <formula>#REF!=0</formula>
    </cfRule>
  </conditionalFormatting>
  <conditionalFormatting sqref="B22:B23">
    <cfRule type="expression" dxfId="69" priority="1">
      <formula>#REF!=0</formula>
    </cfRule>
  </conditionalFormatting>
  <pageMargins left="0.7" right="0.7" top="0.75" bottom="0.75" header="0.3" footer="0.3"/>
  <pageSetup paperSize="9" orientation="portrait" r:id="rId1"/>
  <ignoredErrors>
    <ignoredError sqref="C15:G24 C7:G7 C9:G13" formulaRange="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0519-405E-4A5B-BB2A-00AB12371DDC}">
  <sheetPr>
    <tabColor rgb="FF4057E3"/>
    <outlinePr summaryRight="0"/>
  </sheetPr>
  <dimension ref="A1:AN32"/>
  <sheetViews>
    <sheetView showGridLines="0" zoomScaleNormal="100" zoomScaleSheetLayoutView="50" workbookViewId="0">
      <selection activeCell="A3" sqref="A3"/>
    </sheetView>
  </sheetViews>
  <sheetFormatPr defaultColWidth="9.44140625" defaultRowHeight="13.2"/>
  <cols>
    <col min="1" max="1" width="52.44140625" style="109" customWidth="1"/>
    <col min="2" max="7" width="13.33203125" style="109" customWidth="1"/>
    <col min="8" max="21" width="13.33203125" style="10" customWidth="1"/>
    <col min="22" max="26" width="13.33203125" style="109" customWidth="1"/>
    <col min="27" max="36" width="12.5546875" style="109" customWidth="1"/>
    <col min="37" max="49" width="9.5546875" style="109" customWidth="1"/>
    <col min="50" max="16384" width="9.44140625" style="109"/>
  </cols>
  <sheetData>
    <row r="1" spans="1:40" ht="39.75" customHeight="1">
      <c r="A1" s="67" t="s">
        <v>11</v>
      </c>
      <c r="B1" s="481"/>
      <c r="C1" s="481"/>
      <c r="D1" s="481"/>
      <c r="E1" s="481"/>
      <c r="F1" s="481"/>
      <c r="G1" s="481"/>
      <c r="H1" s="392"/>
      <c r="I1" s="392"/>
      <c r="J1" s="392"/>
      <c r="K1" s="392"/>
      <c r="L1" s="392"/>
      <c r="M1" s="392"/>
      <c r="N1" s="392"/>
      <c r="O1" s="392"/>
      <c r="P1" s="392"/>
      <c r="Q1" s="392"/>
      <c r="R1" s="392"/>
      <c r="S1" s="392"/>
      <c r="T1" s="392"/>
      <c r="U1" s="392"/>
      <c r="V1" s="481"/>
      <c r="W1" s="481"/>
      <c r="X1" s="481"/>
      <c r="Y1" s="481"/>
      <c r="Z1" s="481"/>
      <c r="AA1" s="146"/>
      <c r="AB1" s="146"/>
      <c r="AC1" s="146"/>
      <c r="AD1" s="146"/>
      <c r="AE1" s="146"/>
      <c r="AF1" s="146"/>
      <c r="AG1" s="146"/>
      <c r="AH1" s="146"/>
      <c r="AI1" s="146"/>
      <c r="AJ1" s="146"/>
      <c r="AK1" s="481"/>
      <c r="AL1" s="481"/>
      <c r="AM1" s="481"/>
      <c r="AN1" s="481"/>
    </row>
    <row r="2" spans="1:40" ht="39.75" customHeight="1" thickBot="1">
      <c r="A2" s="1058" t="s">
        <v>1154</v>
      </c>
      <c r="B2" s="742"/>
      <c r="C2" s="742"/>
      <c r="D2" s="742"/>
      <c r="E2" s="1162"/>
      <c r="F2" s="1162"/>
      <c r="G2" s="1162"/>
      <c r="H2" s="742"/>
      <c r="I2" s="992"/>
      <c r="J2" s="992"/>
      <c r="K2" s="742"/>
      <c r="L2" s="742"/>
      <c r="M2" s="742"/>
      <c r="N2" s="742"/>
      <c r="O2" s="1162"/>
      <c r="P2" s="1162"/>
      <c r="Q2" s="1162"/>
      <c r="R2" s="1162"/>
      <c r="S2" s="1162"/>
      <c r="T2" s="1162"/>
      <c r="U2" s="1162"/>
      <c r="V2" s="1162"/>
      <c r="W2" s="1162"/>
      <c r="X2" s="1162"/>
      <c r="Y2" s="1162"/>
      <c r="Z2" s="1162"/>
      <c r="AA2" s="1161"/>
      <c r="AB2" s="1161"/>
      <c r="AC2" s="146"/>
      <c r="AD2" s="146"/>
      <c r="AE2" s="146"/>
      <c r="AF2" s="146"/>
      <c r="AG2" s="146"/>
      <c r="AH2" s="146"/>
      <c r="AI2" s="146"/>
      <c r="AJ2" s="146"/>
      <c r="AK2" s="481"/>
      <c r="AL2" s="481"/>
      <c r="AM2" s="481"/>
      <c r="AN2" s="481"/>
    </row>
    <row r="3" spans="1:40">
      <c r="A3" s="481"/>
      <c r="B3" s="481"/>
      <c r="C3" s="481"/>
      <c r="D3" s="481"/>
      <c r="E3" s="481"/>
      <c r="F3" s="481"/>
      <c r="G3" s="134"/>
      <c r="H3" s="392"/>
      <c r="I3" s="392"/>
      <c r="J3" s="392"/>
      <c r="K3" s="392"/>
      <c r="L3" s="392"/>
      <c r="M3" s="392"/>
      <c r="N3" s="392"/>
      <c r="O3" s="392"/>
      <c r="P3" s="392"/>
      <c r="Q3" s="392"/>
      <c r="R3" s="392"/>
      <c r="S3" s="392"/>
      <c r="T3" s="392"/>
      <c r="U3" s="392"/>
      <c r="V3" s="481"/>
      <c r="W3" s="481"/>
      <c r="X3" s="481"/>
      <c r="Y3" s="481"/>
      <c r="Z3" s="481"/>
      <c r="AA3" s="146"/>
      <c r="AB3" s="146"/>
      <c r="AC3" s="146"/>
      <c r="AD3" s="146"/>
      <c r="AE3" s="146"/>
      <c r="AF3" s="146"/>
      <c r="AG3" s="146"/>
      <c r="AH3" s="146"/>
      <c r="AI3" s="146"/>
      <c r="AJ3" s="146"/>
      <c r="AK3" s="481"/>
      <c r="AL3" s="481"/>
      <c r="AM3" s="481"/>
      <c r="AN3" s="481"/>
    </row>
    <row r="4" spans="1:40" s="112" customFormat="1">
      <c r="A4" s="741" t="s">
        <v>1058</v>
      </c>
      <c r="V4" s="481"/>
      <c r="AA4" s="146"/>
      <c r="AB4" s="146"/>
      <c r="AC4" s="146"/>
      <c r="AD4" s="146"/>
      <c r="AE4" s="146"/>
      <c r="AF4" s="146"/>
      <c r="AG4" s="146"/>
      <c r="AH4" s="146"/>
      <c r="AI4" s="146"/>
      <c r="AJ4" s="146"/>
    </row>
    <row r="5" spans="1:40" s="140" customFormat="1" ht="26.4">
      <c r="A5" s="332"/>
      <c r="B5" s="320" t="s">
        <v>646</v>
      </c>
      <c r="C5" s="320" t="s">
        <v>436</v>
      </c>
      <c r="D5" s="320" t="s">
        <v>630</v>
      </c>
      <c r="E5" s="320" t="s">
        <v>647</v>
      </c>
      <c r="F5" s="320" t="s">
        <v>690</v>
      </c>
      <c r="G5" s="320" t="s">
        <v>649</v>
      </c>
      <c r="H5" s="135"/>
      <c r="I5" s="320" t="s">
        <v>1060</v>
      </c>
      <c r="J5" s="320" t="s">
        <v>650</v>
      </c>
      <c r="K5" s="320" t="s">
        <v>205</v>
      </c>
      <c r="L5" s="320" t="s">
        <v>206</v>
      </c>
      <c r="M5" s="320" t="s">
        <v>207</v>
      </c>
      <c r="N5" s="320" t="s">
        <v>652</v>
      </c>
      <c r="O5" s="320" t="s">
        <v>209</v>
      </c>
      <c r="P5" s="320" t="s">
        <v>262</v>
      </c>
      <c r="Q5" s="320" t="s">
        <v>211</v>
      </c>
      <c r="R5" s="320" t="s">
        <v>212</v>
      </c>
      <c r="S5" s="320" t="s">
        <v>653</v>
      </c>
      <c r="T5" s="320" t="s">
        <v>214</v>
      </c>
      <c r="U5" s="320" t="s">
        <v>264</v>
      </c>
      <c r="V5" s="320" t="s">
        <v>654</v>
      </c>
      <c r="W5" s="320" t="s">
        <v>655</v>
      </c>
      <c r="X5" s="320" t="s">
        <v>656</v>
      </c>
      <c r="Y5" s="320" t="s">
        <v>657</v>
      </c>
      <c r="Z5" s="320" t="s">
        <v>658</v>
      </c>
      <c r="AA5" s="120"/>
      <c r="AB5" s="27"/>
      <c r="AC5" s="27"/>
      <c r="AD5" s="27"/>
      <c r="AE5" s="27"/>
      <c r="AF5" s="27"/>
      <c r="AG5" s="27"/>
      <c r="AH5" s="27"/>
      <c r="AI5" s="27"/>
      <c r="AJ5" s="27"/>
      <c r="AK5" s="27"/>
    </row>
    <row r="6" spans="1:40" s="140" customFormat="1" ht="14.25" customHeight="1">
      <c r="A6" s="332" t="s">
        <v>669</v>
      </c>
      <c r="B6" s="320"/>
      <c r="C6" s="391"/>
      <c r="D6" s="391"/>
      <c r="E6" s="320"/>
      <c r="F6" s="320"/>
      <c r="G6" s="320"/>
      <c r="H6" s="135"/>
      <c r="I6" s="320"/>
      <c r="J6" s="320"/>
      <c r="K6" s="320"/>
      <c r="L6" s="320"/>
      <c r="M6" s="320"/>
      <c r="N6" s="320"/>
      <c r="O6" s="320"/>
      <c r="P6" s="320"/>
      <c r="Q6" s="320"/>
      <c r="R6" s="320"/>
      <c r="S6" s="320"/>
      <c r="T6" s="320"/>
      <c r="U6" s="320"/>
      <c r="V6" s="320"/>
      <c r="W6" s="320"/>
      <c r="X6" s="320"/>
      <c r="Y6" s="320"/>
      <c r="Z6" s="320"/>
      <c r="AA6" s="120"/>
      <c r="AB6" s="27"/>
      <c r="AC6" s="27"/>
      <c r="AD6" s="27"/>
      <c r="AE6" s="27"/>
      <c r="AF6" s="392"/>
      <c r="AG6" s="392"/>
      <c r="AH6" s="392"/>
      <c r="AI6" s="392"/>
      <c r="AJ6" s="392"/>
      <c r="AK6" s="392"/>
      <c r="AL6" s="392"/>
      <c r="AM6" s="392"/>
      <c r="AN6" s="392"/>
    </row>
    <row r="7" spans="1:40" s="140" customFormat="1" ht="15" customHeight="1">
      <c r="A7" s="374" t="s">
        <v>663</v>
      </c>
      <c r="B7" s="431"/>
      <c r="C7" s="432"/>
      <c r="D7" s="432"/>
      <c r="E7" s="432"/>
      <c r="F7" s="432"/>
      <c r="G7" s="447"/>
      <c r="H7" s="139"/>
      <c r="I7" s="431"/>
      <c r="J7" s="556"/>
      <c r="K7" s="556"/>
      <c r="L7" s="556"/>
      <c r="M7" s="556"/>
      <c r="N7" s="432"/>
      <c r="O7" s="432"/>
      <c r="P7" s="432"/>
      <c r="Q7" s="432"/>
      <c r="R7" s="432"/>
      <c r="S7" s="432"/>
      <c r="T7" s="432"/>
      <c r="U7" s="432"/>
      <c r="V7" s="432"/>
      <c r="W7" s="432"/>
      <c r="X7" s="432"/>
      <c r="Y7" s="432"/>
      <c r="Z7" s="432"/>
      <c r="AA7" s="120"/>
      <c r="AB7" s="27"/>
      <c r="AC7" s="27"/>
      <c r="AD7" s="27"/>
      <c r="AE7" s="27"/>
      <c r="AF7" s="27"/>
      <c r="AG7" s="27"/>
      <c r="AH7" s="27"/>
      <c r="AI7" s="27"/>
      <c r="AJ7" s="27"/>
      <c r="AK7" s="27"/>
    </row>
    <row r="8" spans="1:40" s="27" customFormat="1">
      <c r="A8" s="377" t="s">
        <v>691</v>
      </c>
      <c r="B8" s="443">
        <f>+SUM(I8:J8)</f>
        <v>199.918395</v>
      </c>
      <c r="C8" s="444">
        <f>+SUM(K8:N8)</f>
        <v>278.89917700000001</v>
      </c>
      <c r="D8" s="444">
        <f>+SUM(O8:R8)</f>
        <v>257.17045200000001</v>
      </c>
      <c r="E8" s="444">
        <f>SUM(S8:V8)</f>
        <v>813.68921699999999</v>
      </c>
      <c r="F8" s="444">
        <f>SUM(W8:Z8)</f>
        <v>1185.483684</v>
      </c>
      <c r="G8" s="446"/>
      <c r="H8" s="147"/>
      <c r="I8" s="443">
        <v>45.891784999999999</v>
      </c>
      <c r="J8" s="559">
        <v>154.02661000000001</v>
      </c>
      <c r="K8" s="559">
        <v>132.10213999999999</v>
      </c>
      <c r="L8" s="559">
        <v>79.722523999999993</v>
      </c>
      <c r="M8" s="559">
        <v>42.865382999999994</v>
      </c>
      <c r="N8" s="444">
        <v>24.209130000000002</v>
      </c>
      <c r="O8" s="444">
        <v>127.441512</v>
      </c>
      <c r="P8" s="444">
        <v>58.262027999999994</v>
      </c>
      <c r="Q8" s="444">
        <v>36.930597000000006</v>
      </c>
      <c r="R8" s="444">
        <v>34.536314999999995</v>
      </c>
      <c r="S8" s="444">
        <v>93.504576</v>
      </c>
      <c r="T8" s="444">
        <v>275.75169599999998</v>
      </c>
      <c r="U8" s="444">
        <v>223.46105099999997</v>
      </c>
      <c r="V8" s="444">
        <v>220.97189400000002</v>
      </c>
      <c r="W8" s="444">
        <v>310.18432500000006</v>
      </c>
      <c r="X8" s="444">
        <v>538.522875</v>
      </c>
      <c r="Y8" s="444">
        <v>287.10851399999996</v>
      </c>
      <c r="Z8" s="444">
        <v>49.667969999999997</v>
      </c>
      <c r="AA8" s="120"/>
    </row>
    <row r="9" spans="1:40" s="140" customFormat="1" ht="15" customHeight="1">
      <c r="A9" s="374" t="s">
        <v>670</v>
      </c>
      <c r="B9" s="448"/>
      <c r="C9" s="449"/>
      <c r="D9" s="449"/>
      <c r="E9" s="379"/>
      <c r="F9" s="379"/>
      <c r="G9" s="432"/>
      <c r="H9" s="138"/>
      <c r="I9" s="378"/>
      <c r="J9" s="539"/>
      <c r="K9" s="539"/>
      <c r="L9" s="539"/>
      <c r="M9" s="539"/>
      <c r="N9" s="379"/>
      <c r="O9" s="379"/>
      <c r="P9" s="379"/>
      <c r="Q9" s="379"/>
      <c r="R9" s="379"/>
      <c r="S9" s="379"/>
      <c r="T9" s="379"/>
      <c r="U9" s="379"/>
      <c r="V9" s="379"/>
      <c r="W9" s="379"/>
      <c r="X9" s="379"/>
      <c r="Y9" s="379"/>
      <c r="Z9" s="379"/>
      <c r="AA9" s="120"/>
      <c r="AB9" s="27"/>
      <c r="AC9" s="27"/>
      <c r="AD9" s="27"/>
      <c r="AE9" s="27"/>
      <c r="AF9" s="364"/>
      <c r="AG9" s="27"/>
      <c r="AH9" s="27"/>
      <c r="AI9" s="27"/>
      <c r="AJ9" s="27"/>
      <c r="AK9" s="27"/>
    </row>
    <row r="10" spans="1:40" s="27" customFormat="1">
      <c r="A10" s="377" t="s">
        <v>691</v>
      </c>
      <c r="B10" s="450">
        <f>B8/('Gamtinės dujos'!$G$6*4368)*1000</f>
        <v>0.10059090840478203</v>
      </c>
      <c r="C10" s="451">
        <f>C8/('Gamtinės dujos'!$G$6*8760)*1000</f>
        <v>6.9973199106829254E-2</v>
      </c>
      <c r="D10" s="451">
        <f>D8/('Gamtinės dujos'!$G$6*8760)*1000</f>
        <v>6.4521664910432042E-2</v>
      </c>
      <c r="E10" s="451">
        <f>E8/('Gamtinės dujos'!$G$6*8760)*1000</f>
        <v>0.20414702619298511</v>
      </c>
      <c r="F10" s="451">
        <f>F8/('Gamtinės dujos'!$G$6*8784)*1000</f>
        <v>0.29661414459857088</v>
      </c>
      <c r="G10" s="452"/>
      <c r="H10" s="148"/>
      <c r="I10" s="450">
        <f>I8/('Gamtinės dujos'!$G$6*2184)*1000</f>
        <v>4.6181806746367182E-2</v>
      </c>
      <c r="J10" s="560">
        <f>J8/('Gamtinės dujos'!$G$6*2184)*1000</f>
        <v>0.15500001006319689</v>
      </c>
      <c r="K10" s="560">
        <f>K8/('Gamtinės dujos'!$G$6*2208)*1000</f>
        <v>0.13149201704093005</v>
      </c>
      <c r="L10" s="560">
        <f>L8/('Gamtinės dujos'!$G$6*2208)*1000</f>
        <v>7.9354319955406913E-2</v>
      </c>
      <c r="M10" s="560">
        <f>M8/('Gamtinės dujos'!$G$6*2184)*1000</f>
        <v>4.3136278831059048E-2</v>
      </c>
      <c r="N10" s="451">
        <f>N8/('Gamtinės dujos'!$G$6*2160)*1000</f>
        <v>2.463281440781441E-2</v>
      </c>
      <c r="O10" s="451">
        <f>O8/('Gamtinės dujos'!$G$6*2208)*1000</f>
        <v>0.12685291447682751</v>
      </c>
      <c r="P10" s="451">
        <f>P8/('Gamtinės dujos'!$G$6*2208)*1000</f>
        <v>5.7992940754897269E-2</v>
      </c>
      <c r="Q10" s="451">
        <f>Q8/('Gamtinės dujos'!$G$6*2184)*1000</f>
        <v>3.7163986837338493E-2</v>
      </c>
      <c r="R10" s="451">
        <f>R8/('Gamtinės dujos'!$G$6*2160)*1000</f>
        <v>3.5140735653235645E-2</v>
      </c>
      <c r="S10" s="451">
        <f>S8/('Gamtinės dujos'!$G$6*2208)*1000</f>
        <v>9.3072718585762063E-2</v>
      </c>
      <c r="T10" s="451">
        <f>T8/('Gamtinės dujos'!$G$6*2208)*1000</f>
        <v>0.27447811753463924</v>
      </c>
      <c r="U10" s="451">
        <f>U8/('Gamtinės dujos'!$G$6*2184)*1000</f>
        <v>0.22487325504166158</v>
      </c>
      <c r="V10" s="451">
        <f>V8/('Gamtinės dujos'!$G$6*2160)*1000</f>
        <v>0.224839126984127</v>
      </c>
      <c r="W10" s="451">
        <f>W8/('Gamtinės dujos'!$G$6*2208)*1000</f>
        <v>0.30875171703296711</v>
      </c>
      <c r="X10" s="451">
        <f>X8/('Gamtinės dujos'!$G$6*2208)*1000</f>
        <v>0.53603566949354997</v>
      </c>
      <c r="Y10" s="451">
        <f>Y8/('Gamtinės dujos'!$G$6*2184)*1000</f>
        <v>0.28892295012679625</v>
      </c>
      <c r="Z10" s="451">
        <f>Z8/('Gamtinės dujos'!$G$6*2184)*1000</f>
        <v>4.9981856056031879E-2</v>
      </c>
      <c r="AA10" s="120"/>
      <c r="AF10" s="365"/>
    </row>
    <row r="11" spans="1:40" s="140" customFormat="1" ht="15" customHeight="1">
      <c r="A11" s="374" t="s">
        <v>692</v>
      </c>
      <c r="B11" s="431"/>
      <c r="C11" s="432"/>
      <c r="D11" s="432"/>
      <c r="E11" s="432"/>
      <c r="F11" s="432"/>
      <c r="G11" s="447"/>
      <c r="H11" s="139"/>
      <c r="I11" s="431"/>
      <c r="J11" s="556"/>
      <c r="K11" s="556"/>
      <c r="L11" s="556"/>
      <c r="M11" s="556"/>
      <c r="N11" s="432"/>
      <c r="O11" s="432"/>
      <c r="P11" s="432"/>
      <c r="Q11" s="432"/>
      <c r="R11" s="432"/>
      <c r="S11" s="432"/>
      <c r="T11" s="432"/>
      <c r="U11" s="432"/>
      <c r="V11" s="432"/>
      <c r="W11" s="432"/>
      <c r="X11" s="432"/>
      <c r="Y11" s="432"/>
      <c r="Z11" s="432"/>
      <c r="AA11" s="120"/>
      <c r="AB11" s="27"/>
      <c r="AC11" s="27"/>
      <c r="AD11" s="27"/>
      <c r="AE11" s="27"/>
      <c r="AF11" s="124"/>
    </row>
    <row r="12" spans="1:40" s="27" customFormat="1">
      <c r="A12" s="377" t="s">
        <v>691</v>
      </c>
      <c r="B12" s="443">
        <f>+SUM(I12:J12)</f>
        <v>15.946999999999999</v>
      </c>
      <c r="C12" s="444">
        <f>+SUM(K12:N12)</f>
        <v>12.140000000000002</v>
      </c>
      <c r="D12" s="444">
        <f>+SUM(O12:R12)</f>
        <v>21.561358999999996</v>
      </c>
      <c r="E12" s="444">
        <f>+SUM(S12:V12)</f>
        <v>22.69208881067053</v>
      </c>
      <c r="F12" s="444">
        <f>+SUM(W12:Z12)</f>
        <v>18.670599917777665</v>
      </c>
      <c r="G12" s="451"/>
      <c r="H12" s="139"/>
      <c r="I12" s="561">
        <v>2.8649999999999984</v>
      </c>
      <c r="J12" s="562">
        <v>13.082000000000001</v>
      </c>
      <c r="K12" s="562">
        <v>8.1380000000000017</v>
      </c>
      <c r="L12" s="562">
        <v>3.718</v>
      </c>
      <c r="M12" s="562">
        <v>1.099</v>
      </c>
      <c r="N12" s="453">
        <v>-0.81499999999999995</v>
      </c>
      <c r="O12" s="453">
        <v>14.102035999999998</v>
      </c>
      <c r="P12" s="444">
        <v>4.5152710000000003</v>
      </c>
      <c r="Q12" s="444">
        <v>1.8094662000000001</v>
      </c>
      <c r="R12" s="444">
        <v>1.1345858</v>
      </c>
      <c r="S12" s="444">
        <v>4.9952427760592721</v>
      </c>
      <c r="T12" s="444">
        <v>8.4728883804112094</v>
      </c>
      <c r="U12" s="444">
        <v>4.9681103326272895</v>
      </c>
      <c r="V12" s="444">
        <v>4.2558473215727597</v>
      </c>
      <c r="W12" s="444">
        <v>4.9139615858844481</v>
      </c>
      <c r="X12" s="444">
        <v>9.4146859096371678</v>
      </c>
      <c r="Y12" s="444">
        <v>3.8530656978297464</v>
      </c>
      <c r="Z12" s="444">
        <v>0.4888867244263056</v>
      </c>
      <c r="AA12" s="120"/>
      <c r="AF12" s="454"/>
      <c r="AG12" s="454"/>
      <c r="AH12" s="454"/>
      <c r="AK12" s="140"/>
    </row>
    <row r="13" spans="1:40" s="140" customFormat="1" ht="15" customHeight="1">
      <c r="A13" s="374" t="s">
        <v>693</v>
      </c>
      <c r="B13" s="431"/>
      <c r="C13" s="432"/>
      <c r="D13" s="432"/>
      <c r="E13" s="432"/>
      <c r="F13" s="432"/>
      <c r="G13" s="447"/>
      <c r="H13" s="139"/>
      <c r="I13" s="431"/>
      <c r="J13" s="556"/>
      <c r="K13" s="556"/>
      <c r="L13" s="556"/>
      <c r="M13" s="556"/>
      <c r="N13" s="432"/>
      <c r="O13" s="432"/>
      <c r="P13" s="432"/>
      <c r="Q13" s="432"/>
      <c r="R13" s="432"/>
      <c r="S13" s="432"/>
      <c r="T13" s="432"/>
      <c r="U13" s="432"/>
      <c r="V13" s="432"/>
      <c r="W13" s="432"/>
      <c r="X13" s="432"/>
      <c r="Y13" s="432"/>
      <c r="Z13" s="432"/>
      <c r="AA13" s="120"/>
      <c r="AB13" s="27"/>
      <c r="AC13" s="27"/>
      <c r="AD13" s="27"/>
      <c r="AE13" s="27"/>
      <c r="AF13" s="124"/>
    </row>
    <row r="14" spans="1:40" s="27" customFormat="1">
      <c r="A14" s="377" t="s">
        <v>691</v>
      </c>
      <c r="B14" s="561">
        <v>80.53</v>
      </c>
      <c r="C14" s="444">
        <v>39.86</v>
      </c>
      <c r="D14" s="444">
        <v>83.05</v>
      </c>
      <c r="E14" s="444">
        <f>E12/E8*1000</f>
        <v>27.887906508499952</v>
      </c>
      <c r="F14" s="444">
        <f t="shared" ref="F14" si="0">F12/F8*1000</f>
        <v>15.74935207440414</v>
      </c>
      <c r="G14" s="451"/>
      <c r="H14" s="139"/>
      <c r="I14" s="561">
        <v>62.45</v>
      </c>
      <c r="J14" s="562">
        <v>86.14</v>
      </c>
      <c r="K14" s="562">
        <v>57.52</v>
      </c>
      <c r="L14" s="562">
        <v>23.86</v>
      </c>
      <c r="M14" s="562">
        <v>24.86</v>
      </c>
      <c r="N14" s="453">
        <v>-37.81</v>
      </c>
      <c r="O14" s="444">
        <f>O12/O8*1000</f>
        <v>110.65496460839226</v>
      </c>
      <c r="P14" s="444">
        <f>P12/P8*1000</f>
        <v>77.499379183985852</v>
      </c>
      <c r="Q14" s="444">
        <f t="shared" ref="Q14:Z14" si="1">Q12/Q8*1000</f>
        <v>48.996397215024707</v>
      </c>
      <c r="R14" s="444">
        <f t="shared" si="1"/>
        <v>32.851964663861793</v>
      </c>
      <c r="S14" s="444">
        <f t="shared" si="1"/>
        <v>53.422441871286303</v>
      </c>
      <c r="T14" s="444">
        <f t="shared" si="1"/>
        <v>30.726514118742575</v>
      </c>
      <c r="U14" s="444">
        <f t="shared" si="1"/>
        <v>22.232556010968061</v>
      </c>
      <c r="V14" s="444">
        <f t="shared" si="1"/>
        <v>19.259677077179596</v>
      </c>
      <c r="W14" s="444">
        <f t="shared" si="1"/>
        <v>15.842069343395888</v>
      </c>
      <c r="X14" s="444">
        <f t="shared" si="1"/>
        <v>17.482425253778064</v>
      </c>
      <c r="Y14" s="444">
        <f t="shared" si="1"/>
        <v>13.420241859597891</v>
      </c>
      <c r="Z14" s="444">
        <f t="shared" si="1"/>
        <v>9.8430985688826347</v>
      </c>
      <c r="AA14" s="120"/>
      <c r="AF14" s="454"/>
      <c r="AG14" s="454"/>
      <c r="AH14" s="454"/>
      <c r="AK14" s="140"/>
    </row>
    <row r="15" spans="1:40" s="140" customFormat="1" ht="15" customHeight="1">
      <c r="A15" s="374" t="s">
        <v>641</v>
      </c>
      <c r="B15" s="448"/>
      <c r="C15" s="449"/>
      <c r="D15" s="449"/>
      <c r="E15" s="379"/>
      <c r="F15" s="379"/>
      <c r="G15" s="447"/>
      <c r="H15" s="139"/>
      <c r="I15" s="378"/>
      <c r="J15" s="563"/>
      <c r="K15" s="563"/>
      <c r="L15" s="563"/>
      <c r="M15" s="563"/>
      <c r="N15" s="455"/>
      <c r="O15" s="455"/>
      <c r="P15" s="455"/>
      <c r="Q15" s="455"/>
      <c r="R15" s="455"/>
      <c r="S15" s="455"/>
      <c r="T15" s="455"/>
      <c r="U15" s="455"/>
      <c r="V15" s="379"/>
      <c r="W15" s="379"/>
      <c r="X15" s="379"/>
      <c r="Y15" s="379"/>
      <c r="Z15" s="379"/>
      <c r="AA15" s="120"/>
      <c r="AB15" s="27"/>
      <c r="AC15" s="27"/>
      <c r="AD15" s="27"/>
      <c r="AE15" s="27"/>
      <c r="AF15" s="124"/>
    </row>
    <row r="16" spans="1:40" s="27" customFormat="1">
      <c r="A16" s="377" t="s">
        <v>691</v>
      </c>
      <c r="B16" s="443">
        <f>+SUM(I16:J16)</f>
        <v>0.70899999999999996</v>
      </c>
      <c r="C16" s="444">
        <f>+SUM(K16:N16)</f>
        <v>0.95699999999999985</v>
      </c>
      <c r="D16" s="444">
        <f>SUM(O16:R16)</f>
        <v>0.79600000000000004</v>
      </c>
      <c r="E16" s="444">
        <f>SUM(S16:V16)</f>
        <v>2.4249999999999998</v>
      </c>
      <c r="F16" s="444">
        <f>SUM(W16:Z16)</f>
        <v>3.6169999999999995</v>
      </c>
      <c r="G16" s="446"/>
      <c r="H16" s="147"/>
      <c r="I16" s="443">
        <v>0.19399999999999995</v>
      </c>
      <c r="J16" s="559">
        <v>0.51500000000000001</v>
      </c>
      <c r="K16" s="559">
        <v>0.43199999999999994</v>
      </c>
      <c r="L16" s="559">
        <v>0.30099999999999999</v>
      </c>
      <c r="M16" s="559">
        <v>0.13600000000000001</v>
      </c>
      <c r="N16" s="444">
        <v>8.7999999999999995E-2</v>
      </c>
      <c r="O16" s="444">
        <v>0.35000000000000003</v>
      </c>
      <c r="P16" s="444">
        <v>0.21100000000000002</v>
      </c>
      <c r="Q16" s="444">
        <v>0.129</v>
      </c>
      <c r="R16" s="444">
        <f>0.088+0.018</f>
        <v>0.106</v>
      </c>
      <c r="S16" s="444">
        <v>0.22500000000000009</v>
      </c>
      <c r="T16" s="444">
        <v>0.81499999999999995</v>
      </c>
      <c r="U16" s="444">
        <v>0.70900000000000007</v>
      </c>
      <c r="V16" s="444">
        <v>0.67599999999999993</v>
      </c>
      <c r="W16" s="444">
        <v>0.88500000000000023</v>
      </c>
      <c r="X16" s="444">
        <v>1.6539999999999997</v>
      </c>
      <c r="Y16" s="444">
        <v>0.94100000000000006</v>
      </c>
      <c r="Z16" s="444">
        <v>0.13700000000000001</v>
      </c>
      <c r="AA16" s="120"/>
    </row>
    <row r="17" spans="1:40" s="140" customFormat="1" ht="14.25" customHeight="1">
      <c r="A17" s="456" t="s">
        <v>592</v>
      </c>
      <c r="B17" s="457"/>
      <c r="C17" s="458"/>
      <c r="D17" s="458"/>
      <c r="E17" s="459"/>
      <c r="F17" s="459"/>
      <c r="G17" s="459"/>
      <c r="H17" s="135"/>
      <c r="I17" s="564"/>
      <c r="J17" s="460"/>
      <c r="K17" s="460"/>
      <c r="L17" s="460"/>
      <c r="M17" s="460"/>
      <c r="N17" s="460"/>
      <c r="O17" s="460"/>
      <c r="P17" s="460"/>
      <c r="Q17" s="460"/>
      <c r="R17" s="460"/>
      <c r="S17" s="460"/>
      <c r="T17" s="460"/>
      <c r="U17" s="459"/>
      <c r="V17" s="459"/>
      <c r="W17" s="459"/>
      <c r="X17" s="459"/>
      <c r="Y17" s="459"/>
      <c r="Z17" s="459"/>
      <c r="AA17" s="120"/>
      <c r="AB17" s="27"/>
      <c r="AC17" s="27"/>
      <c r="AD17" s="27"/>
      <c r="AE17" s="27"/>
      <c r="AF17" s="392"/>
      <c r="AG17" s="392"/>
      <c r="AH17" s="392"/>
      <c r="AI17" s="392"/>
      <c r="AJ17" s="392"/>
      <c r="AK17" s="392"/>
      <c r="AL17" s="392"/>
      <c r="AM17" s="392"/>
      <c r="AN17" s="392"/>
    </row>
    <row r="18" spans="1:40" s="392" customFormat="1">
      <c r="A18" s="374" t="s">
        <v>598</v>
      </c>
      <c r="B18" s="461"/>
      <c r="C18" s="462"/>
      <c r="D18" s="462"/>
      <c r="E18" s="432"/>
      <c r="F18" s="432"/>
      <c r="G18" s="447"/>
      <c r="H18" s="139"/>
      <c r="I18" s="431"/>
      <c r="J18" s="556"/>
      <c r="K18" s="556"/>
      <c r="L18" s="556"/>
      <c r="M18" s="556"/>
      <c r="N18" s="432"/>
      <c r="O18" s="432"/>
      <c r="P18" s="432"/>
      <c r="Q18" s="432"/>
      <c r="R18" s="432"/>
      <c r="S18" s="432"/>
      <c r="T18" s="432"/>
      <c r="U18" s="432"/>
      <c r="V18" s="432"/>
      <c r="W18" s="432"/>
      <c r="X18" s="432"/>
      <c r="Y18" s="432"/>
      <c r="Z18" s="432"/>
      <c r="AA18" s="120"/>
      <c r="AB18" s="27"/>
      <c r="AC18" s="27"/>
      <c r="AD18" s="27"/>
      <c r="AE18" s="27"/>
    </row>
    <row r="19" spans="1:40" s="392" customFormat="1">
      <c r="A19" s="377" t="s">
        <v>437</v>
      </c>
      <c r="B19" s="463"/>
      <c r="C19" s="464"/>
      <c r="D19" s="464"/>
      <c r="E19" s="444"/>
      <c r="F19" s="444"/>
      <c r="G19" s="444">
        <v>150.5</v>
      </c>
      <c r="H19" s="147"/>
      <c r="I19" s="443"/>
      <c r="J19" s="559"/>
      <c r="K19" s="559"/>
      <c r="L19" s="559"/>
      <c r="M19" s="559"/>
      <c r="N19" s="444"/>
      <c r="O19" s="444"/>
      <c r="P19" s="444"/>
      <c r="Q19" s="444"/>
      <c r="R19" s="444"/>
      <c r="S19" s="444"/>
      <c r="T19" s="444"/>
      <c r="U19" s="444"/>
      <c r="V19" s="444"/>
      <c r="W19" s="444"/>
      <c r="X19" s="444"/>
      <c r="Y19" s="444"/>
      <c r="Z19" s="444"/>
      <c r="AA19" s="120"/>
      <c r="AB19" s="27"/>
      <c r="AC19" s="27"/>
      <c r="AD19" s="27"/>
      <c r="AE19" s="27"/>
    </row>
    <row r="20" spans="1:40" s="392" customFormat="1">
      <c r="A20" s="377" t="s">
        <v>643</v>
      </c>
      <c r="B20" s="443"/>
      <c r="C20" s="444"/>
      <c r="D20" s="444">
        <v>32</v>
      </c>
      <c r="E20" s="444">
        <v>33.799999999999997</v>
      </c>
      <c r="F20" s="444">
        <v>36.5</v>
      </c>
      <c r="G20" s="444">
        <v>30.4</v>
      </c>
      <c r="H20" s="147"/>
      <c r="I20" s="378"/>
      <c r="J20" s="539"/>
      <c r="K20" s="539"/>
      <c r="L20" s="539"/>
      <c r="M20" s="539"/>
      <c r="N20" s="379"/>
      <c r="O20" s="379"/>
      <c r="P20" s="379"/>
      <c r="Q20" s="379"/>
      <c r="R20" s="379"/>
      <c r="S20" s="379"/>
      <c r="T20" s="379"/>
      <c r="U20" s="379"/>
      <c r="V20" s="379"/>
      <c r="W20" s="379"/>
      <c r="X20" s="379"/>
      <c r="Y20" s="379"/>
      <c r="Z20" s="379"/>
      <c r="AA20" s="120"/>
      <c r="AB20" s="27"/>
      <c r="AC20" s="27"/>
      <c r="AD20" s="27"/>
      <c r="AE20" s="27"/>
    </row>
    <row r="21" spans="1:40" s="392" customFormat="1">
      <c r="A21" s="374" t="s">
        <v>109</v>
      </c>
      <c r="B21" s="445"/>
      <c r="C21" s="446"/>
      <c r="D21" s="446">
        <f>SUM(D19:D20)</f>
        <v>32</v>
      </c>
      <c r="E21" s="446">
        <f>SUM(E19:E20)</f>
        <v>33.799999999999997</v>
      </c>
      <c r="F21" s="446">
        <f>SUM(F19:F20)</f>
        <v>36.5</v>
      </c>
      <c r="G21" s="446">
        <f t="shared" ref="G21" si="2">SUM(G19:G20)</f>
        <v>180.9</v>
      </c>
      <c r="H21" s="149"/>
      <c r="I21" s="431"/>
      <c r="J21" s="556"/>
      <c r="K21" s="556"/>
      <c r="L21" s="556"/>
      <c r="M21" s="556"/>
      <c r="N21" s="432"/>
      <c r="O21" s="432"/>
      <c r="P21" s="432"/>
      <c r="Q21" s="432"/>
      <c r="R21" s="432"/>
      <c r="S21" s="432"/>
      <c r="T21" s="432"/>
      <c r="U21" s="432"/>
      <c r="V21" s="432"/>
      <c r="W21" s="432"/>
      <c r="X21" s="432"/>
      <c r="Y21" s="432"/>
      <c r="Z21" s="432"/>
      <c r="AA21" s="120"/>
      <c r="AB21" s="27"/>
      <c r="AC21" s="27"/>
      <c r="AD21" s="27"/>
      <c r="AE21" s="27"/>
    </row>
    <row r="22" spans="1:40" s="392" customFormat="1">
      <c r="A22" s="374" t="s">
        <v>599</v>
      </c>
      <c r="B22" s="461"/>
      <c r="C22" s="462"/>
      <c r="D22" s="462"/>
      <c r="E22" s="432"/>
      <c r="F22" s="432"/>
      <c r="G22" s="447"/>
      <c r="H22" s="139"/>
      <c r="I22" s="431"/>
      <c r="J22" s="556"/>
      <c r="K22" s="556"/>
      <c r="L22" s="556"/>
      <c r="M22" s="556"/>
      <c r="N22" s="432"/>
      <c r="O22" s="432"/>
      <c r="P22" s="432"/>
      <c r="Q22" s="432"/>
      <c r="R22" s="432"/>
      <c r="S22" s="432"/>
      <c r="T22" s="432"/>
      <c r="U22" s="432"/>
      <c r="V22" s="432"/>
      <c r="W22" s="432"/>
      <c r="X22" s="432"/>
      <c r="Y22" s="432"/>
      <c r="Z22" s="432"/>
      <c r="AA22" s="120"/>
      <c r="AB22" s="27"/>
      <c r="AC22" s="27"/>
      <c r="AD22" s="27"/>
      <c r="AE22" s="27"/>
    </row>
    <row r="23" spans="1:40" s="392" customFormat="1">
      <c r="A23" s="377" t="s">
        <v>437</v>
      </c>
      <c r="B23" s="463"/>
      <c r="C23" s="464"/>
      <c r="D23" s="464"/>
      <c r="E23" s="444"/>
      <c r="F23" s="444"/>
      <c r="G23" s="465">
        <v>0.05</v>
      </c>
      <c r="H23" s="147"/>
      <c r="I23" s="443"/>
      <c r="J23" s="559"/>
      <c r="K23" s="559"/>
      <c r="L23" s="559"/>
      <c r="M23" s="559"/>
      <c r="N23" s="444"/>
      <c r="O23" s="444"/>
      <c r="P23" s="444"/>
      <c r="Q23" s="444"/>
      <c r="R23" s="444"/>
      <c r="S23" s="444"/>
      <c r="T23" s="444"/>
      <c r="U23" s="444"/>
      <c r="V23" s="444"/>
      <c r="W23" s="444"/>
      <c r="X23" s="444"/>
      <c r="Y23" s="444"/>
      <c r="Z23" s="444"/>
      <c r="AA23" s="120"/>
      <c r="AB23" s="27"/>
      <c r="AC23" s="27"/>
      <c r="AD23" s="27"/>
      <c r="AE23" s="27"/>
    </row>
    <row r="24" spans="1:40" s="392" customFormat="1">
      <c r="A24" s="377" t="s">
        <v>643</v>
      </c>
      <c r="B24" s="466"/>
      <c r="C24" s="467"/>
      <c r="D24" s="467">
        <v>4.0300000000000002E-2</v>
      </c>
      <c r="E24" s="444" t="s">
        <v>676</v>
      </c>
      <c r="F24" s="444" t="s">
        <v>677</v>
      </c>
      <c r="G24" s="465">
        <v>0.05</v>
      </c>
      <c r="H24" s="147"/>
      <c r="I24" s="378"/>
      <c r="J24" s="539"/>
      <c r="K24" s="539"/>
      <c r="L24" s="539"/>
      <c r="M24" s="539"/>
      <c r="N24" s="379"/>
      <c r="O24" s="379"/>
      <c r="P24" s="379"/>
      <c r="Q24" s="379"/>
      <c r="R24" s="379"/>
      <c r="S24" s="379"/>
      <c r="T24" s="379"/>
      <c r="U24" s="379"/>
      <c r="V24" s="379"/>
      <c r="W24" s="379"/>
      <c r="X24" s="379"/>
      <c r="Y24" s="379"/>
      <c r="Z24" s="379"/>
      <c r="AA24" s="120"/>
    </row>
    <row r="25" spans="1:40" s="392" customFormat="1">
      <c r="A25" s="374" t="s">
        <v>600</v>
      </c>
      <c r="B25" s="461"/>
      <c r="C25" s="462"/>
      <c r="D25" s="462"/>
      <c r="E25" s="432"/>
      <c r="F25" s="432"/>
      <c r="G25" s="447"/>
      <c r="H25" s="139"/>
      <c r="I25" s="431"/>
      <c r="J25" s="556"/>
      <c r="K25" s="556"/>
      <c r="L25" s="556"/>
      <c r="M25" s="556"/>
      <c r="N25" s="432"/>
      <c r="O25" s="432"/>
      <c r="P25" s="432"/>
      <c r="Q25" s="432"/>
      <c r="R25" s="432"/>
      <c r="S25" s="432"/>
      <c r="T25" s="432"/>
      <c r="U25" s="432"/>
      <c r="V25" s="432"/>
      <c r="W25" s="432"/>
      <c r="X25" s="432"/>
      <c r="Y25" s="432"/>
      <c r="Z25" s="432"/>
      <c r="AA25" s="120"/>
    </row>
    <row r="26" spans="1:40" s="392" customFormat="1">
      <c r="A26" s="377" t="s">
        <v>437</v>
      </c>
      <c r="B26" s="443">
        <v>7.2</v>
      </c>
      <c r="C26" s="444">
        <v>7.6</v>
      </c>
      <c r="D26" s="444">
        <v>9.3000000000000007</v>
      </c>
      <c r="E26" s="444">
        <v>10</v>
      </c>
      <c r="F26" s="444">
        <v>9.8000000000000007</v>
      </c>
      <c r="G26" s="444">
        <v>10.4</v>
      </c>
      <c r="H26" s="147"/>
      <c r="I26" s="443"/>
      <c r="J26" s="559"/>
      <c r="K26" s="559"/>
      <c r="L26" s="559"/>
      <c r="M26" s="559"/>
      <c r="N26" s="444"/>
      <c r="O26" s="444"/>
      <c r="P26" s="444"/>
      <c r="Q26" s="444"/>
      <c r="R26" s="444"/>
      <c r="S26" s="444"/>
      <c r="T26" s="444"/>
      <c r="U26" s="444"/>
      <c r="V26" s="444"/>
      <c r="W26" s="444"/>
      <c r="X26" s="444"/>
      <c r="Y26" s="444"/>
      <c r="Z26" s="444"/>
      <c r="AA26" s="120"/>
    </row>
    <row r="27" spans="1:40" s="392" customFormat="1">
      <c r="A27" s="377" t="s">
        <v>643</v>
      </c>
      <c r="B27" s="443">
        <v>4</v>
      </c>
      <c r="C27" s="444">
        <v>3</v>
      </c>
      <c r="D27" s="444">
        <v>3.9</v>
      </c>
      <c r="E27" s="444">
        <v>4</v>
      </c>
      <c r="F27" s="444">
        <v>3.8</v>
      </c>
      <c r="G27" s="444">
        <v>3.1</v>
      </c>
      <c r="H27" s="147"/>
      <c r="I27" s="378"/>
      <c r="J27" s="539"/>
      <c r="K27" s="539"/>
      <c r="L27" s="539"/>
      <c r="M27" s="539"/>
      <c r="N27" s="379"/>
      <c r="O27" s="379"/>
      <c r="P27" s="379"/>
      <c r="Q27" s="379"/>
      <c r="R27" s="379"/>
      <c r="S27" s="379"/>
      <c r="T27" s="379"/>
      <c r="U27" s="379"/>
      <c r="V27" s="379"/>
      <c r="W27" s="379"/>
      <c r="X27" s="379"/>
      <c r="Y27" s="379"/>
      <c r="Z27" s="379"/>
      <c r="AA27" s="120"/>
    </row>
    <row r="28" spans="1:40" s="392" customFormat="1">
      <c r="A28" s="374" t="s">
        <v>109</v>
      </c>
      <c r="B28" s="445">
        <f>SUM(B26:B27)</f>
        <v>11.2</v>
      </c>
      <c r="C28" s="446">
        <f>SUM(C26:C27)</f>
        <v>10.6</v>
      </c>
      <c r="D28" s="446">
        <f>SUM(D26:D27)</f>
        <v>13.200000000000001</v>
      </c>
      <c r="E28" s="446">
        <f>SUM(E26:E27)</f>
        <v>14</v>
      </c>
      <c r="F28" s="446">
        <f>SUM(F26:F27)</f>
        <v>13.600000000000001</v>
      </c>
      <c r="G28" s="446">
        <f t="shared" ref="G28" si="3">SUM(G26:G27)</f>
        <v>13.5</v>
      </c>
      <c r="H28" s="149"/>
      <c r="I28" s="431"/>
      <c r="J28" s="556"/>
      <c r="K28" s="556"/>
      <c r="L28" s="556"/>
      <c r="M28" s="556"/>
      <c r="N28" s="432"/>
      <c r="O28" s="432"/>
      <c r="P28" s="432"/>
      <c r="Q28" s="432"/>
      <c r="R28" s="432"/>
      <c r="S28" s="432"/>
      <c r="T28" s="432"/>
      <c r="U28" s="432"/>
      <c r="V28" s="432"/>
      <c r="W28" s="432"/>
      <c r="X28" s="432"/>
      <c r="Y28" s="432"/>
      <c r="Z28" s="432"/>
      <c r="AA28" s="120"/>
    </row>
    <row r="29" spans="1:40">
      <c r="A29" s="126" t="s">
        <v>694</v>
      </c>
      <c r="B29" s="481"/>
      <c r="C29" s="481"/>
      <c r="D29" s="481"/>
      <c r="E29" s="481"/>
      <c r="F29" s="481"/>
      <c r="G29" s="481"/>
      <c r="H29" s="392"/>
      <c r="I29" s="392"/>
      <c r="J29" s="392"/>
      <c r="K29" s="392"/>
      <c r="L29" s="392"/>
      <c r="M29" s="392"/>
      <c r="N29" s="392"/>
      <c r="O29" s="392"/>
      <c r="P29" s="392"/>
      <c r="Q29" s="392"/>
      <c r="R29" s="392"/>
      <c r="S29" s="392"/>
      <c r="T29" s="392"/>
      <c r="U29" s="392"/>
      <c r="V29" s="481"/>
      <c r="W29" s="481"/>
      <c r="X29" s="481"/>
      <c r="Y29" s="481"/>
      <c r="Z29" s="481"/>
      <c r="AA29" s="481"/>
      <c r="AB29" s="481"/>
      <c r="AC29" s="481"/>
      <c r="AD29" s="481"/>
      <c r="AE29" s="481"/>
      <c r="AF29" s="481"/>
      <c r="AG29" s="481"/>
      <c r="AH29" s="481"/>
      <c r="AI29" s="481"/>
      <c r="AJ29" s="481"/>
      <c r="AK29" s="481"/>
      <c r="AL29" s="481"/>
      <c r="AM29" s="481"/>
      <c r="AN29" s="481"/>
    </row>
    <row r="30" spans="1:40">
      <c r="A30" s="125"/>
      <c r="B30" s="481"/>
      <c r="C30" s="481"/>
      <c r="D30" s="481"/>
      <c r="E30" s="481"/>
      <c r="F30" s="481"/>
      <c r="G30" s="481"/>
      <c r="H30" s="392"/>
      <c r="I30" s="392"/>
      <c r="J30" s="392"/>
      <c r="K30" s="392"/>
      <c r="L30" s="392"/>
      <c r="M30" s="392"/>
      <c r="N30" s="392"/>
      <c r="O30" s="392"/>
      <c r="P30" s="392"/>
      <c r="Q30" s="392"/>
      <c r="R30" s="392"/>
      <c r="S30" s="392"/>
      <c r="T30" s="392"/>
      <c r="U30" s="392"/>
      <c r="V30" s="481"/>
      <c r="W30" s="481"/>
      <c r="X30" s="481"/>
      <c r="Y30" s="481"/>
      <c r="Z30" s="481"/>
      <c r="AA30" s="481"/>
      <c r="AB30" s="481"/>
      <c r="AC30" s="481"/>
      <c r="AD30" s="481"/>
      <c r="AE30" s="481"/>
      <c r="AF30" s="481"/>
      <c r="AG30" s="481"/>
      <c r="AH30" s="481"/>
      <c r="AI30" s="481"/>
      <c r="AJ30" s="481"/>
      <c r="AK30" s="481"/>
      <c r="AL30" s="481"/>
      <c r="AM30" s="481"/>
      <c r="AN30" s="481"/>
    </row>
    <row r="31" spans="1:40">
      <c r="A31" s="125"/>
      <c r="B31" s="481"/>
      <c r="C31" s="481"/>
      <c r="D31" s="481"/>
      <c r="E31" s="481"/>
      <c r="F31" s="481"/>
      <c r="G31" s="481"/>
      <c r="H31" s="392"/>
      <c r="I31" s="392"/>
      <c r="J31" s="392"/>
      <c r="K31" s="392"/>
      <c r="L31" s="392"/>
      <c r="M31" s="392"/>
      <c r="N31" s="392"/>
      <c r="O31" s="392"/>
      <c r="P31" s="392"/>
      <c r="Q31" s="392"/>
      <c r="R31" s="392"/>
      <c r="S31" s="392"/>
      <c r="T31" s="392"/>
      <c r="U31" s="392"/>
      <c r="V31" s="481"/>
      <c r="W31" s="481"/>
      <c r="X31" s="481"/>
      <c r="Y31" s="481"/>
      <c r="Z31" s="481"/>
      <c r="AA31" s="481"/>
      <c r="AB31" s="481"/>
      <c r="AC31" s="481"/>
      <c r="AD31" s="481"/>
      <c r="AE31" s="481"/>
      <c r="AF31" s="481"/>
      <c r="AG31" s="481"/>
      <c r="AH31" s="481"/>
      <c r="AI31" s="481"/>
      <c r="AJ31" s="481"/>
      <c r="AK31" s="481"/>
      <c r="AL31" s="481"/>
      <c r="AM31" s="481"/>
      <c r="AN31" s="481"/>
    </row>
    <row r="32" spans="1:40">
      <c r="A32" s="125"/>
      <c r="B32" s="481"/>
      <c r="C32" s="481"/>
      <c r="D32" s="481"/>
      <c r="E32" s="481"/>
      <c r="F32" s="481"/>
      <c r="G32" s="481"/>
      <c r="H32" s="392"/>
      <c r="I32" s="392"/>
      <c r="J32" s="392"/>
      <c r="K32" s="392"/>
      <c r="L32" s="392"/>
      <c r="M32" s="392"/>
      <c r="N32" s="392"/>
      <c r="O32" s="392"/>
      <c r="P32" s="392"/>
      <c r="Q32" s="392"/>
      <c r="R32" s="392"/>
      <c r="S32" s="392"/>
      <c r="T32" s="392"/>
      <c r="U32" s="392"/>
      <c r="V32" s="481"/>
      <c r="W32" s="481"/>
      <c r="X32" s="481"/>
      <c r="Y32" s="481"/>
      <c r="Z32" s="481"/>
      <c r="AA32" s="481"/>
      <c r="AB32" s="481"/>
      <c r="AC32" s="481"/>
      <c r="AD32" s="481"/>
      <c r="AE32" s="481"/>
      <c r="AF32" s="481"/>
      <c r="AG32" s="481"/>
      <c r="AH32" s="481"/>
      <c r="AI32" s="481"/>
      <c r="AJ32" s="481"/>
      <c r="AK32" s="481"/>
      <c r="AL32" s="481"/>
      <c r="AM32" s="481"/>
      <c r="AN32" s="481"/>
    </row>
  </sheetData>
  <mergeCells count="6">
    <mergeCell ref="AA2:AB2"/>
    <mergeCell ref="X2:Z2"/>
    <mergeCell ref="E2:G2"/>
    <mergeCell ref="O2:Q2"/>
    <mergeCell ref="R2:T2"/>
    <mergeCell ref="U2:W2"/>
  </mergeCells>
  <phoneticPr fontId="72" type="noConversion"/>
  <conditionalFormatting sqref="C8:D8">
    <cfRule type="expression" dxfId="68" priority="465">
      <formula>#REF!=0</formula>
    </cfRule>
  </conditionalFormatting>
  <conditionalFormatting sqref="C20:D28">
    <cfRule type="expression" dxfId="67" priority="458">
      <formula>#REF!=0</formula>
    </cfRule>
  </conditionalFormatting>
  <conditionalFormatting sqref="C7:G8">
    <cfRule type="expression" dxfId="66" priority="563">
      <formula>#REF!=0</formula>
    </cfRule>
  </conditionalFormatting>
  <conditionalFormatting sqref="C11:G11 C16:H16">
    <cfRule type="expression" dxfId="65" priority="317">
      <formula>#REF!=0</formula>
    </cfRule>
  </conditionalFormatting>
  <conditionalFormatting sqref="C13:G13">
    <cfRule type="expression" dxfId="64" priority="455">
      <formula>#REF!=0</formula>
    </cfRule>
  </conditionalFormatting>
  <conditionalFormatting sqref="E21:G28 C18:G19">
    <cfRule type="expression" dxfId="63" priority="590">
      <formula>#REF!=0</formula>
    </cfRule>
  </conditionalFormatting>
  <conditionalFormatting sqref="C8:G10">
    <cfRule type="expression" dxfId="62" priority="359">
      <formula>#REF!=0</formula>
    </cfRule>
  </conditionalFormatting>
  <conditionalFormatting sqref="C12:G12">
    <cfRule type="expression" dxfId="61" priority="74">
      <formula>#REF!=0</formula>
    </cfRule>
  </conditionalFormatting>
  <conditionalFormatting sqref="C14:G15">
    <cfRule type="expression" dxfId="60" priority="71">
      <formula>#REF!=0</formula>
    </cfRule>
  </conditionalFormatting>
  <conditionalFormatting sqref="E20:G20">
    <cfRule type="expression" dxfId="59" priority="586">
      <formula>#REF!=0</formula>
    </cfRule>
  </conditionalFormatting>
  <conditionalFormatting sqref="F7:G7">
    <cfRule type="expression" dxfId="58" priority="592">
      <formula>#REF!=0</formula>
    </cfRule>
  </conditionalFormatting>
  <conditionalFormatting sqref="F23:G24">
    <cfRule type="expression" dxfId="57" priority="584">
      <formula>#REF!=0</formula>
    </cfRule>
  </conditionalFormatting>
  <conditionalFormatting sqref="F26:G27">
    <cfRule type="expression" dxfId="56" priority="579">
      <formula>#REF!=0</formula>
    </cfRule>
  </conditionalFormatting>
  <conditionalFormatting sqref="F19:G20">
    <cfRule type="expression" dxfId="55" priority="564">
      <formula>#REF!=0</formula>
    </cfRule>
  </conditionalFormatting>
  <conditionalFormatting sqref="H7:H16 I7">
    <cfRule type="expression" dxfId="54" priority="81">
      <formula>#REF!=0</formula>
    </cfRule>
  </conditionalFormatting>
  <conditionalFormatting sqref="H18:H28 I27:I28 J18:Z28">
    <cfRule type="expression" dxfId="53" priority="108">
      <formula>#REF!=0</formula>
    </cfRule>
  </conditionalFormatting>
  <conditionalFormatting sqref="N15:N16">
    <cfRule type="expression" dxfId="52" priority="77">
      <formula>#REF!=0</formula>
    </cfRule>
  </conditionalFormatting>
  <conditionalFormatting sqref="N7:P7 N9:P13">
    <cfRule type="expression" dxfId="51" priority="128">
      <formula>#REF!=0</formula>
    </cfRule>
  </conditionalFormatting>
  <conditionalFormatting sqref="N15:P16">
    <cfRule type="expression" dxfId="50" priority="114">
      <formula>#REF!=0</formula>
    </cfRule>
  </conditionalFormatting>
  <conditionalFormatting sqref="N19:P20">
    <cfRule type="expression" dxfId="49" priority="107">
      <formula>#REF!=0</formula>
    </cfRule>
  </conditionalFormatting>
  <conditionalFormatting sqref="N23:P24">
    <cfRule type="expression" dxfId="48" priority="106">
      <formula>#REF!=0</formula>
    </cfRule>
  </conditionalFormatting>
  <conditionalFormatting sqref="N26:P27">
    <cfRule type="expression" dxfId="47" priority="105">
      <formula>#REF!=0</formula>
    </cfRule>
  </conditionalFormatting>
  <conditionalFormatting sqref="O14:P14">
    <cfRule type="expression" dxfId="46" priority="137">
      <formula>#REF!=0</formula>
    </cfRule>
  </conditionalFormatting>
  <conditionalFormatting sqref="Q7:Z7 Q9:Z16">
    <cfRule type="expression" dxfId="45" priority="207">
      <formula>#REF!=0</formula>
    </cfRule>
  </conditionalFormatting>
  <conditionalFormatting sqref="T15:U15">
    <cfRule type="expression" dxfId="44" priority="494">
      <formula>#REF!=0</formula>
    </cfRule>
  </conditionalFormatting>
  <conditionalFormatting sqref="M15:M16">
    <cfRule type="expression" dxfId="43" priority="62">
      <formula>#REF!=0</formula>
    </cfRule>
  </conditionalFormatting>
  <conditionalFormatting sqref="J7:M7 J9:M13">
    <cfRule type="expression" dxfId="42" priority="67">
      <formula>#REF!=0</formula>
    </cfRule>
  </conditionalFormatting>
  <conditionalFormatting sqref="M15:M16">
    <cfRule type="expression" dxfId="41" priority="66">
      <formula>#REF!=0</formula>
    </cfRule>
  </conditionalFormatting>
  <conditionalFormatting sqref="M19:M20">
    <cfRule type="expression" dxfId="40" priority="65">
      <formula>#REF!=0</formula>
    </cfRule>
  </conditionalFormatting>
  <conditionalFormatting sqref="M23:M24">
    <cfRule type="expression" dxfId="39" priority="64">
      <formula>#REF!=0</formula>
    </cfRule>
  </conditionalFormatting>
  <conditionalFormatting sqref="M26:M27">
    <cfRule type="expression" dxfId="38" priority="63">
      <formula>#REF!=0</formula>
    </cfRule>
  </conditionalFormatting>
  <conditionalFormatting sqref="K8:Z8">
    <cfRule type="expression" dxfId="37" priority="58">
      <formula>#REF!=0</formula>
    </cfRule>
  </conditionalFormatting>
  <conditionalFormatting sqref="L15:L16">
    <cfRule type="expression" dxfId="36" priority="43">
      <formula>#REF!=0</formula>
    </cfRule>
  </conditionalFormatting>
  <conditionalFormatting sqref="L15:L16">
    <cfRule type="expression" dxfId="35" priority="47">
      <formula>#REF!=0</formula>
    </cfRule>
  </conditionalFormatting>
  <conditionalFormatting sqref="L19:L20">
    <cfRule type="expression" dxfId="34" priority="46">
      <formula>#REF!=0</formula>
    </cfRule>
  </conditionalFormatting>
  <conditionalFormatting sqref="L23:L24">
    <cfRule type="expression" dxfId="33" priority="45">
      <formula>#REF!=0</formula>
    </cfRule>
  </conditionalFormatting>
  <conditionalFormatting sqref="L26:L27">
    <cfRule type="expression" dxfId="32" priority="44">
      <formula>#REF!=0</formula>
    </cfRule>
  </conditionalFormatting>
  <conditionalFormatting sqref="B7">
    <cfRule type="expression" dxfId="31" priority="39">
      <formula>#REF!=0</formula>
    </cfRule>
  </conditionalFormatting>
  <conditionalFormatting sqref="K15:K16">
    <cfRule type="expression" dxfId="30" priority="31">
      <formula>#REF!=0</formula>
    </cfRule>
  </conditionalFormatting>
  <conditionalFormatting sqref="K15:K16">
    <cfRule type="expression" dxfId="29" priority="35">
      <formula>#REF!=0</formula>
    </cfRule>
  </conditionalFormatting>
  <conditionalFormatting sqref="K19:K20">
    <cfRule type="expression" dxfId="28" priority="34">
      <formula>#REF!=0</formula>
    </cfRule>
  </conditionalFormatting>
  <conditionalFormatting sqref="K23:K24">
    <cfRule type="expression" dxfId="27" priority="33">
      <formula>#REF!=0</formula>
    </cfRule>
  </conditionalFormatting>
  <conditionalFormatting sqref="K26:K27">
    <cfRule type="expression" dxfId="26" priority="32">
      <formula>#REF!=0</formula>
    </cfRule>
  </conditionalFormatting>
  <conditionalFormatting sqref="B8">
    <cfRule type="expression" dxfId="25" priority="30">
      <formula>#REF!=0</formula>
    </cfRule>
  </conditionalFormatting>
  <conditionalFormatting sqref="B11">
    <cfRule type="expression" dxfId="24" priority="27">
      <formula>#REF!=0</formula>
    </cfRule>
  </conditionalFormatting>
  <conditionalFormatting sqref="B13">
    <cfRule type="expression" dxfId="23" priority="29">
      <formula>#REF!=0</formula>
    </cfRule>
  </conditionalFormatting>
  <conditionalFormatting sqref="B10">
    <cfRule type="expression" dxfId="22" priority="28">
      <formula>#REF!=0</formula>
    </cfRule>
  </conditionalFormatting>
  <conditionalFormatting sqref="B8:B9 B18:B19">
    <cfRule type="expression" dxfId="21" priority="25">
      <formula>#REF!=0</formula>
    </cfRule>
  </conditionalFormatting>
  <conditionalFormatting sqref="B20:B28">
    <cfRule type="expression" dxfId="20" priority="23">
      <formula>#REF!=0</formula>
    </cfRule>
  </conditionalFormatting>
  <conditionalFormatting sqref="B8">
    <cfRule type="expression" dxfId="19" priority="24">
      <formula>#REF!=0</formula>
    </cfRule>
  </conditionalFormatting>
  <conditionalFormatting sqref="B15">
    <cfRule type="expression" dxfId="18" priority="22">
      <formula>#REF!=0</formula>
    </cfRule>
  </conditionalFormatting>
  <conditionalFormatting sqref="I18:I26">
    <cfRule type="expression" dxfId="17" priority="17">
      <formula>#REF!=0</formula>
    </cfRule>
  </conditionalFormatting>
  <conditionalFormatting sqref="J15:J16">
    <cfRule type="expression" dxfId="16" priority="11">
      <formula>#REF!=0</formula>
    </cfRule>
  </conditionalFormatting>
  <conditionalFormatting sqref="J15:J16">
    <cfRule type="expression" dxfId="15" priority="15">
      <formula>#REF!=0</formula>
    </cfRule>
  </conditionalFormatting>
  <conditionalFormatting sqref="J19:J20">
    <cfRule type="expression" dxfId="14" priority="14">
      <formula>#REF!=0</formula>
    </cfRule>
  </conditionalFormatting>
  <conditionalFormatting sqref="J23:J24">
    <cfRule type="expression" dxfId="13" priority="13">
      <formula>#REF!=0</formula>
    </cfRule>
  </conditionalFormatting>
  <conditionalFormatting sqref="J26:J27">
    <cfRule type="expression" dxfId="12" priority="12">
      <formula>#REF!=0</formula>
    </cfRule>
  </conditionalFormatting>
  <conditionalFormatting sqref="I8:I13 I15:I16">
    <cfRule type="expression" dxfId="11" priority="10">
      <formula>#REF!=0</formula>
    </cfRule>
  </conditionalFormatting>
  <conditionalFormatting sqref="I14:N14">
    <cfRule type="expression" dxfId="10" priority="9">
      <formula>#REF!=0</formula>
    </cfRule>
  </conditionalFormatting>
  <conditionalFormatting sqref="J8">
    <cfRule type="expression" dxfId="9" priority="8">
      <formula>#REF!=0</formula>
    </cfRule>
  </conditionalFormatting>
  <conditionalFormatting sqref="B12">
    <cfRule type="expression" dxfId="8" priority="7">
      <formula>#REF!=0</formula>
    </cfRule>
  </conditionalFormatting>
  <conditionalFormatting sqref="B12">
    <cfRule type="expression" dxfId="7" priority="6">
      <formula>#REF!=0</formula>
    </cfRule>
  </conditionalFormatting>
  <conditionalFormatting sqref="B12">
    <cfRule type="expression" dxfId="6" priority="5">
      <formula>#REF!=0</formula>
    </cfRule>
  </conditionalFormatting>
  <conditionalFormatting sqref="B16">
    <cfRule type="expression" dxfId="5" priority="4">
      <formula>#REF!=0</formula>
    </cfRule>
  </conditionalFormatting>
  <conditionalFormatting sqref="B16">
    <cfRule type="expression" dxfId="4" priority="3">
      <formula>#REF!=0</formula>
    </cfRule>
  </conditionalFormatting>
  <conditionalFormatting sqref="B16">
    <cfRule type="expression" dxfId="3" priority="2">
      <formula>#REF!=0</formula>
    </cfRule>
  </conditionalFormatting>
  <conditionalFormatting sqref="B14">
    <cfRule type="expression" dxfId="2" priority="1">
      <formula>#REF!=0</formula>
    </cfRule>
  </conditionalFormatting>
  <pageMargins left="0.7" right="0.7" top="0.75" bottom="0.75" header="0.3" footer="0.3"/>
  <pageSetup paperSize="9" orientation="portrait" r:id="rId1"/>
  <ignoredErrors>
    <ignoredError sqref="C8:F13 C15:F16 D14:F14"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17DC-7B50-46A3-8C68-87E928DDBBE4}">
  <sheetPr>
    <tabColor theme="3"/>
    <outlinePr summaryRight="0"/>
  </sheetPr>
  <dimension ref="A1:AI72"/>
  <sheetViews>
    <sheetView showGridLines="0" zoomScaleNormal="100" workbookViewId="0">
      <selection activeCell="A3" sqref="A3"/>
    </sheetView>
  </sheetViews>
  <sheetFormatPr defaultColWidth="9.44140625" defaultRowHeight="13.2"/>
  <cols>
    <col min="1" max="1" width="45.5546875" style="109" customWidth="1"/>
    <col min="2" max="2" width="13.33203125" style="525" customWidth="1"/>
    <col min="3" max="10" width="13.33203125" style="109" customWidth="1"/>
    <col min="11" max="15" width="13.33203125" style="531" customWidth="1"/>
    <col min="16" max="32" width="13.33203125" style="109" customWidth="1"/>
    <col min="33" max="16384" width="9.44140625" style="109"/>
  </cols>
  <sheetData>
    <row r="1" spans="1:35" ht="39.75" customHeight="1">
      <c r="A1" s="67" t="s">
        <v>11</v>
      </c>
      <c r="B1" s="524"/>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row>
    <row r="2" spans="1:35" ht="39.75" customHeight="1" thickBot="1">
      <c r="A2" s="534" t="s">
        <v>1137</v>
      </c>
      <c r="B2" s="534"/>
      <c r="C2" s="534"/>
      <c r="D2" s="534"/>
      <c r="E2" s="534"/>
      <c r="F2" s="1143"/>
      <c r="G2" s="1143"/>
      <c r="H2" s="1143"/>
      <c r="I2" s="1143"/>
      <c r="J2" s="1143"/>
      <c r="K2" s="991"/>
      <c r="L2" s="991"/>
      <c r="M2" s="351"/>
      <c r="N2" s="351"/>
      <c r="O2" s="351"/>
      <c r="P2" s="351"/>
      <c r="Q2" s="351"/>
      <c r="R2" s="351"/>
      <c r="S2" s="1143"/>
      <c r="T2" s="1143"/>
      <c r="U2" s="1143"/>
      <c r="V2" s="1143"/>
      <c r="W2" s="1143"/>
      <c r="X2" s="1143"/>
      <c r="Y2" s="1143"/>
      <c r="Z2" s="1143"/>
      <c r="AA2" s="1143"/>
      <c r="AB2" s="1143"/>
      <c r="AC2" s="1143"/>
      <c r="AD2" s="1143"/>
      <c r="AE2" s="1143"/>
      <c r="AF2" s="1143"/>
      <c r="AG2" s="392"/>
      <c r="AH2" s="392"/>
      <c r="AI2" s="123"/>
    </row>
    <row r="3" spans="1:35">
      <c r="A3" s="481"/>
      <c r="B3" s="524"/>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392"/>
      <c r="AH3" s="392"/>
      <c r="AI3" s="481"/>
    </row>
    <row r="4" spans="1:35" s="392" customFormat="1" ht="26.4">
      <c r="A4" s="468"/>
      <c r="B4" s="469"/>
      <c r="C4" s="468"/>
      <c r="D4" s="321" t="s">
        <v>646</v>
      </c>
      <c r="E4" s="680" t="s">
        <v>436</v>
      </c>
      <c r="F4" s="680" t="s">
        <v>630</v>
      </c>
      <c r="G4" s="391" t="s">
        <v>647</v>
      </c>
      <c r="H4" s="391" t="s">
        <v>648</v>
      </c>
      <c r="I4" s="391" t="s">
        <v>649</v>
      </c>
      <c r="J4" s="420"/>
      <c r="K4" s="320" t="s">
        <v>1060</v>
      </c>
      <c r="L4" s="320" t="s">
        <v>650</v>
      </c>
      <c r="M4" s="320" t="s">
        <v>205</v>
      </c>
      <c r="N4" s="320" t="s">
        <v>206</v>
      </c>
      <c r="O4" s="320" t="s">
        <v>207</v>
      </c>
      <c r="P4" s="320" t="s">
        <v>652</v>
      </c>
      <c r="Q4" s="320" t="s">
        <v>209</v>
      </c>
      <c r="R4" s="320" t="s">
        <v>262</v>
      </c>
      <c r="S4" s="320" t="s">
        <v>211</v>
      </c>
      <c r="T4" s="320" t="s">
        <v>212</v>
      </c>
      <c r="U4" s="320" t="s">
        <v>653</v>
      </c>
      <c r="V4" s="320" t="s">
        <v>214</v>
      </c>
      <c r="W4" s="320" t="s">
        <v>264</v>
      </c>
      <c r="X4" s="320" t="s">
        <v>654</v>
      </c>
      <c r="Y4" s="320" t="s">
        <v>655</v>
      </c>
      <c r="Z4" s="320" t="s">
        <v>656</v>
      </c>
      <c r="AA4" s="320" t="s">
        <v>657</v>
      </c>
      <c r="AB4" s="320" t="s">
        <v>658</v>
      </c>
      <c r="AC4" s="320" t="s">
        <v>659</v>
      </c>
      <c r="AD4" s="320" t="s">
        <v>660</v>
      </c>
      <c r="AE4" s="320" t="s">
        <v>661</v>
      </c>
      <c r="AF4" s="320" t="s">
        <v>662</v>
      </c>
    </row>
    <row r="5" spans="1:35" s="392" customFormat="1" ht="15.6">
      <c r="A5" s="470" t="s">
        <v>695</v>
      </c>
      <c r="B5" s="523"/>
      <c r="C5" s="471"/>
      <c r="D5" s="472"/>
      <c r="E5" s="471"/>
      <c r="F5" s="471"/>
      <c r="G5" s="471"/>
      <c r="H5" s="471"/>
      <c r="I5" s="471"/>
      <c r="K5" s="472"/>
      <c r="L5" s="471"/>
      <c r="M5" s="471"/>
      <c r="N5" s="471"/>
      <c r="O5" s="471"/>
      <c r="P5" s="471"/>
      <c r="Q5" s="471"/>
      <c r="R5" s="471"/>
      <c r="S5" s="471"/>
      <c r="T5" s="471"/>
      <c r="U5" s="471"/>
      <c r="V5" s="471"/>
      <c r="W5" s="471"/>
      <c r="X5" s="471"/>
      <c r="Y5" s="471"/>
      <c r="Z5" s="471"/>
      <c r="AA5" s="471"/>
      <c r="AB5" s="471"/>
      <c r="AC5" s="471"/>
      <c r="AD5" s="471"/>
      <c r="AE5" s="471"/>
      <c r="AF5" s="471"/>
    </row>
    <row r="6" spans="1:35" s="392" customFormat="1">
      <c r="A6" s="377" t="s">
        <v>56</v>
      </c>
      <c r="B6" s="523" t="s">
        <v>696</v>
      </c>
      <c r="C6" s="471"/>
      <c r="D6" s="473">
        <v>81.5</v>
      </c>
      <c r="E6" s="444">
        <v>94.4</v>
      </c>
      <c r="F6" s="444">
        <v>230.2</v>
      </c>
      <c r="G6" s="444">
        <v>90.5</v>
      </c>
      <c r="H6" s="444">
        <v>34.020702137291266</v>
      </c>
      <c r="I6" s="444">
        <v>46.122653443568538</v>
      </c>
      <c r="K6" s="443">
        <v>75.900000000000006</v>
      </c>
      <c r="L6" s="559">
        <v>87.1</v>
      </c>
      <c r="M6" s="559">
        <v>93.86</v>
      </c>
      <c r="N6" s="559">
        <v>101.2</v>
      </c>
      <c r="O6" s="559">
        <v>81.329869324970119</v>
      </c>
      <c r="P6" s="444">
        <v>101.7</v>
      </c>
      <c r="Q6" s="444">
        <v>226.74666666666667</v>
      </c>
      <c r="R6" s="444">
        <v>381.81</v>
      </c>
      <c r="S6" s="444">
        <v>168.11</v>
      </c>
      <c r="T6" s="444">
        <v>140.30000000000001</v>
      </c>
      <c r="U6" s="444">
        <v>149.69999999999999</v>
      </c>
      <c r="V6" s="444">
        <v>100.00786992234173</v>
      </c>
      <c r="W6" s="444">
        <v>57.610627090800477</v>
      </c>
      <c r="X6" s="444">
        <v>53.653347353719198</v>
      </c>
      <c r="Y6" s="444">
        <v>41.553650027463028</v>
      </c>
      <c r="Z6" s="444">
        <v>38.171989545997612</v>
      </c>
      <c r="AA6" s="444">
        <v>28.82755570489844</v>
      </c>
      <c r="AB6" s="444">
        <v>27.529613270806014</v>
      </c>
      <c r="AC6" s="444">
        <v>43.543162159317802</v>
      </c>
      <c r="AD6" s="444">
        <v>49.032920400238957</v>
      </c>
      <c r="AE6" s="444">
        <v>44.094226403823178</v>
      </c>
      <c r="AF6" s="444">
        <v>47.820304810894193</v>
      </c>
    </row>
    <row r="7" spans="1:35" s="392" customFormat="1">
      <c r="A7" s="377" t="s">
        <v>450</v>
      </c>
      <c r="B7" s="523" t="s">
        <v>696</v>
      </c>
      <c r="C7" s="471"/>
      <c r="D7" s="473">
        <v>81.5</v>
      </c>
      <c r="E7" s="444">
        <v>93.9</v>
      </c>
      <c r="F7" s="444">
        <v>226.9</v>
      </c>
      <c r="G7" s="444">
        <v>88.8</v>
      </c>
      <c r="H7" s="444">
        <v>34.037291898397889</v>
      </c>
      <c r="I7" s="444">
        <v>46.278085092208464</v>
      </c>
      <c r="K7" s="443">
        <v>75.900000000000006</v>
      </c>
      <c r="L7" s="559">
        <v>87</v>
      </c>
      <c r="M7" s="559">
        <v>93.86</v>
      </c>
      <c r="N7" s="559">
        <v>101.19</v>
      </c>
      <c r="O7" s="559">
        <v>80.870461917562736</v>
      </c>
      <c r="P7" s="444">
        <v>100</v>
      </c>
      <c r="Q7" s="444">
        <v>226.54333333333338</v>
      </c>
      <c r="R7" s="444">
        <v>374.56666666666666</v>
      </c>
      <c r="S7" s="444">
        <v>163.96</v>
      </c>
      <c r="T7" s="444">
        <v>138.6</v>
      </c>
      <c r="U7" s="444">
        <v>146.4</v>
      </c>
      <c r="V7" s="444">
        <v>99.715544504181594</v>
      </c>
      <c r="W7" s="444">
        <v>56.082550328554341</v>
      </c>
      <c r="X7" s="444">
        <v>52.078176305571589</v>
      </c>
      <c r="Y7" s="444">
        <v>41.239418871576326</v>
      </c>
      <c r="Z7" s="444">
        <v>38.373898596176836</v>
      </c>
      <c r="AA7" s="444">
        <v>28.903093339307038</v>
      </c>
      <c r="AB7" s="444">
        <v>27.632756786531345</v>
      </c>
      <c r="AC7" s="444">
        <v>43.877660761107499</v>
      </c>
      <c r="AD7" s="444">
        <v>49.093821983273578</v>
      </c>
      <c r="AE7" s="444">
        <v>44.14955346475508</v>
      </c>
      <c r="AF7" s="444">
        <v>47.991304159697684</v>
      </c>
    </row>
    <row r="8" spans="1:35" s="392" customFormat="1">
      <c r="A8" s="377" t="s">
        <v>451</v>
      </c>
      <c r="B8" s="523" t="s">
        <v>696</v>
      </c>
      <c r="C8" s="471"/>
      <c r="D8" s="473">
        <v>83.2</v>
      </c>
      <c r="E8" s="444">
        <v>90.8</v>
      </c>
      <c r="F8" s="444">
        <v>192.8</v>
      </c>
      <c r="G8" s="444">
        <v>86.7</v>
      </c>
      <c r="H8" s="444">
        <v>33.681383788853161</v>
      </c>
      <c r="I8" s="444">
        <v>45.859063640896032</v>
      </c>
      <c r="K8" s="443">
        <v>76</v>
      </c>
      <c r="L8" s="559">
        <v>90.4</v>
      </c>
      <c r="M8" s="559">
        <v>93.86</v>
      </c>
      <c r="N8" s="559">
        <v>95.8</v>
      </c>
      <c r="O8" s="559">
        <v>74.671604390680997</v>
      </c>
      <c r="P8" s="444">
        <v>99.4</v>
      </c>
      <c r="Q8" s="444">
        <v>218.91</v>
      </c>
      <c r="R8" s="444">
        <v>274.49666666666667</v>
      </c>
      <c r="S8" s="444">
        <v>141.94999999999999</v>
      </c>
      <c r="T8" s="444">
        <v>132.5</v>
      </c>
      <c r="U8" s="444">
        <v>141.69999999999999</v>
      </c>
      <c r="V8" s="444">
        <v>97.736512694145759</v>
      </c>
      <c r="W8" s="444">
        <v>54.567365143369138</v>
      </c>
      <c r="X8" s="444">
        <v>52.081752374439994</v>
      </c>
      <c r="Y8" s="444">
        <v>41.377929442090185</v>
      </c>
      <c r="Z8" s="444">
        <v>36.868231033452822</v>
      </c>
      <c r="AA8" s="444">
        <v>28.829644713261644</v>
      </c>
      <c r="AB8" s="444">
        <v>27.649729966607978</v>
      </c>
      <c r="AC8" s="444">
        <v>44.143665920954511</v>
      </c>
      <c r="AD8" s="444">
        <v>48.923621714456402</v>
      </c>
      <c r="AE8" s="444">
        <v>42.654351553166066</v>
      </c>
      <c r="AF8" s="444">
        <v>47.714615375007156</v>
      </c>
    </row>
    <row r="9" spans="1:35" s="392" customFormat="1">
      <c r="A9" s="377" t="s">
        <v>464</v>
      </c>
      <c r="B9" s="523" t="s">
        <v>696</v>
      </c>
      <c r="C9" s="471"/>
      <c r="D9" s="473">
        <v>56.4</v>
      </c>
      <c r="E9" s="444">
        <v>56.5</v>
      </c>
      <c r="F9" s="444">
        <v>154</v>
      </c>
      <c r="G9" s="444">
        <v>72.3</v>
      </c>
      <c r="H9" s="444">
        <v>28.008012638797265</v>
      </c>
      <c r="I9" s="444">
        <v>44.035695070005325</v>
      </c>
      <c r="K9" s="443">
        <v>40</v>
      </c>
      <c r="L9" s="559">
        <v>90.8</v>
      </c>
      <c r="M9" s="559">
        <v>61.19</v>
      </c>
      <c r="N9" s="559">
        <v>44.06</v>
      </c>
      <c r="O9" s="559">
        <v>43.510672939068115</v>
      </c>
      <c r="P9" s="444">
        <v>77.599999999999994</v>
      </c>
      <c r="Q9" s="444">
        <v>184.93666666666664</v>
      </c>
      <c r="R9" s="444">
        <v>220.20000000000002</v>
      </c>
      <c r="S9" s="444">
        <v>117.37</v>
      </c>
      <c r="T9" s="444">
        <v>91.41</v>
      </c>
      <c r="U9" s="444">
        <v>114.7</v>
      </c>
      <c r="V9" s="444">
        <v>77.83213346987543</v>
      </c>
      <c r="W9" s="444">
        <v>46.286666666666662</v>
      </c>
      <c r="X9" s="444">
        <v>48.90023716618807</v>
      </c>
      <c r="Y9" s="444">
        <v>32.666964912027801</v>
      </c>
      <c r="Z9" s="444">
        <v>32.85933930704897</v>
      </c>
      <c r="AA9" s="444">
        <v>22.513921594982065</v>
      </c>
      <c r="AB9" s="444">
        <v>23.991824741130216</v>
      </c>
      <c r="AC9" s="444">
        <v>43.486501356113628</v>
      </c>
      <c r="AD9" s="444">
        <v>47.810429360812442</v>
      </c>
      <c r="AE9" s="444">
        <v>37.329287037037034</v>
      </c>
      <c r="AF9" s="444">
        <v>47.516562526058209</v>
      </c>
    </row>
    <row r="10" spans="1:35" s="392" customFormat="1">
      <c r="A10" s="377" t="s">
        <v>453</v>
      </c>
      <c r="B10" s="523" t="s">
        <v>696</v>
      </c>
      <c r="C10" s="471"/>
      <c r="D10" s="473">
        <v>87.2</v>
      </c>
      <c r="E10" s="444">
        <v>117.86</v>
      </c>
      <c r="F10" s="444">
        <v>167.6</v>
      </c>
      <c r="G10" s="444">
        <v>86.4</v>
      </c>
      <c r="H10" s="444">
        <v>47.173333333333325</v>
      </c>
      <c r="I10" s="444">
        <v>53.602499999999999</v>
      </c>
      <c r="K10" s="443">
        <v>81.400000000000006</v>
      </c>
      <c r="L10" s="559">
        <v>82.7</v>
      </c>
      <c r="M10" s="559">
        <v>91.31</v>
      </c>
      <c r="N10" s="559">
        <v>110.91</v>
      </c>
      <c r="O10" s="559">
        <v>115.27410259957594</v>
      </c>
      <c r="P10" s="444">
        <v>132.1</v>
      </c>
      <c r="Q10" s="444">
        <v>159.63</v>
      </c>
      <c r="R10" s="444">
        <v>183.23750000000001</v>
      </c>
      <c r="S10" s="444">
        <v>144.87</v>
      </c>
      <c r="T10" s="444">
        <v>134</v>
      </c>
      <c r="U10" s="444">
        <v>132.80000000000001</v>
      </c>
      <c r="V10" s="444">
        <v>89.999807834441981</v>
      </c>
      <c r="W10" s="444">
        <v>68.463333333333324</v>
      </c>
      <c r="X10" s="444">
        <v>59.693333333333328</v>
      </c>
      <c r="Y10" s="444">
        <v>55.49666666666667</v>
      </c>
      <c r="Z10" s="444">
        <v>52.52</v>
      </c>
      <c r="AA10" s="444">
        <v>40.123333333333335</v>
      </c>
      <c r="AB10" s="444">
        <v>40.553333333333335</v>
      </c>
      <c r="AC10" s="444">
        <v>48.886666666666663</v>
      </c>
      <c r="AD10" s="444">
        <v>58.013333333333328</v>
      </c>
      <c r="AE10" s="444">
        <v>56.54</v>
      </c>
      <c r="AF10" s="444">
        <v>50.97</v>
      </c>
    </row>
    <row r="11" spans="1:35" s="392" customFormat="1" ht="15.6">
      <c r="A11" s="470" t="s">
        <v>697</v>
      </c>
      <c r="B11" s="523" t="s">
        <v>696</v>
      </c>
      <c r="C11" s="471"/>
      <c r="D11" s="473">
        <v>30</v>
      </c>
      <c r="E11" s="444">
        <v>48.5</v>
      </c>
      <c r="F11" s="444">
        <v>131.80000000000001</v>
      </c>
      <c r="G11" s="444">
        <v>28.501999999999995</v>
      </c>
      <c r="H11" s="444">
        <v>9.5194166666666664</v>
      </c>
      <c r="I11" s="444">
        <v>15.430499999999997</v>
      </c>
      <c r="K11" s="443">
        <v>29.1</v>
      </c>
      <c r="L11" s="559">
        <v>30.9</v>
      </c>
      <c r="M11" s="559">
        <v>43.1</v>
      </c>
      <c r="N11" s="559">
        <v>33.700000000000003</v>
      </c>
      <c r="O11" s="559">
        <v>39.579000000000001</v>
      </c>
      <c r="P11" s="444">
        <v>79.2</v>
      </c>
      <c r="Q11" s="444">
        <v>154.30266666666668</v>
      </c>
      <c r="R11" s="444">
        <v>169.9</v>
      </c>
      <c r="S11" s="444">
        <v>107.602</v>
      </c>
      <c r="T11" s="444">
        <v>93.8</v>
      </c>
      <c r="U11" s="444">
        <v>38.6</v>
      </c>
      <c r="V11" s="444">
        <v>36.5</v>
      </c>
      <c r="W11" s="444">
        <v>21.190333333333331</v>
      </c>
      <c r="X11" s="444">
        <v>18.100000000000001</v>
      </c>
      <c r="Y11" s="444">
        <v>13.139000000000001</v>
      </c>
      <c r="Z11" s="444">
        <v>6.2119999999999997</v>
      </c>
      <c r="AA11" s="444">
        <v>6.7839999999999998</v>
      </c>
      <c r="AB11" s="444">
        <v>11.942666666666668</v>
      </c>
      <c r="AC11" s="444">
        <v>14.576000000000001</v>
      </c>
      <c r="AD11" s="444">
        <v>10.880666666666665</v>
      </c>
      <c r="AE11" s="444">
        <v>14.962666666666665</v>
      </c>
      <c r="AF11" s="444">
        <v>21.302666666666667</v>
      </c>
    </row>
    <row r="12" spans="1:35" s="392" customFormat="1">
      <c r="A12" s="470" t="s">
        <v>698</v>
      </c>
      <c r="B12" s="523"/>
      <c r="C12" s="471"/>
      <c r="D12" s="472"/>
      <c r="E12" s="474"/>
      <c r="F12" s="474"/>
      <c r="G12" s="444"/>
      <c r="H12" s="444"/>
      <c r="I12" s="444"/>
      <c r="K12" s="443"/>
      <c r="L12" s="559"/>
      <c r="M12" s="559"/>
      <c r="N12" s="559"/>
      <c r="O12" s="559"/>
      <c r="P12" s="444"/>
      <c r="Q12" s="444"/>
      <c r="R12" s="444"/>
      <c r="S12" s="444"/>
      <c r="T12" s="444"/>
      <c r="U12" s="444"/>
      <c r="V12" s="444"/>
      <c r="W12" s="444"/>
      <c r="X12" s="444"/>
      <c r="Y12" s="444"/>
      <c r="Z12" s="444"/>
      <c r="AA12" s="444"/>
      <c r="AB12" s="444"/>
      <c r="AC12" s="444"/>
      <c r="AD12" s="444"/>
      <c r="AE12" s="444"/>
      <c r="AF12" s="444"/>
    </row>
    <row r="13" spans="1:35" s="392" customFormat="1">
      <c r="A13" s="377" t="s">
        <v>699</v>
      </c>
      <c r="B13" s="523" t="s">
        <v>700</v>
      </c>
      <c r="C13" s="471"/>
      <c r="D13" s="473">
        <f>+AVERAGE(K13:L13)</f>
        <v>37.879999999999995</v>
      </c>
      <c r="E13" s="444">
        <v>39.200000000000003</v>
      </c>
      <c r="F13" s="444">
        <v>34.06</v>
      </c>
      <c r="G13" s="444">
        <v>32.6</v>
      </c>
      <c r="H13" s="444">
        <v>29.9</v>
      </c>
      <c r="I13" s="444"/>
      <c r="K13" s="473">
        <v>37.69</v>
      </c>
      <c r="L13" s="559">
        <v>38.07</v>
      </c>
      <c r="M13" s="559">
        <v>38.44</v>
      </c>
      <c r="N13" s="559">
        <v>42.65</v>
      </c>
      <c r="O13" s="559">
        <v>39.76</v>
      </c>
      <c r="P13" s="444">
        <v>35.950000000000003</v>
      </c>
      <c r="Q13" s="444">
        <v>36.06</v>
      </c>
      <c r="R13" s="444">
        <v>34.409999999999997</v>
      </c>
      <c r="S13" s="444">
        <v>33.380000000000003</v>
      </c>
      <c r="T13" s="444">
        <v>33</v>
      </c>
      <c r="U13" s="444"/>
      <c r="V13" s="444"/>
      <c r="W13" s="444"/>
      <c r="X13" s="444"/>
      <c r="Y13" s="444"/>
      <c r="Z13" s="444"/>
      <c r="AA13" s="444"/>
      <c r="AB13" s="444"/>
      <c r="AC13" s="444"/>
      <c r="AD13" s="444"/>
      <c r="AE13" s="444"/>
      <c r="AF13" s="444"/>
    </row>
    <row r="14" spans="1:35" s="392" customFormat="1">
      <c r="A14" s="377" t="s">
        <v>701</v>
      </c>
      <c r="B14" s="523" t="s">
        <v>700</v>
      </c>
      <c r="C14" s="471"/>
      <c r="D14" s="473">
        <f>+AVERAGE(K14:L14)</f>
        <v>47.525000000000006</v>
      </c>
      <c r="E14" s="444">
        <v>47.93</v>
      </c>
      <c r="F14" s="444">
        <v>47.87</v>
      </c>
      <c r="G14" s="444">
        <v>41.7</v>
      </c>
      <c r="H14" s="444">
        <v>40.9</v>
      </c>
      <c r="I14" s="444"/>
      <c r="K14" s="473">
        <v>48.38</v>
      </c>
      <c r="L14" s="559">
        <v>46.67</v>
      </c>
      <c r="M14" s="559">
        <v>48.7</v>
      </c>
      <c r="N14" s="559">
        <v>47.6</v>
      </c>
      <c r="O14" s="559">
        <v>48.17</v>
      </c>
      <c r="P14" s="444">
        <v>48.26</v>
      </c>
      <c r="Q14" s="444">
        <v>48.56</v>
      </c>
      <c r="R14" s="444">
        <v>48.63</v>
      </c>
      <c r="S14" s="444">
        <v>48.78</v>
      </c>
      <c r="T14" s="444">
        <v>45.5</v>
      </c>
      <c r="U14" s="444"/>
      <c r="V14" s="444"/>
      <c r="W14" s="444"/>
      <c r="X14" s="444"/>
      <c r="Y14" s="444"/>
      <c r="Z14" s="444"/>
      <c r="AA14" s="444"/>
      <c r="AB14" s="444"/>
      <c r="AC14" s="444"/>
      <c r="AD14" s="444"/>
      <c r="AE14" s="444"/>
      <c r="AF14" s="444"/>
    </row>
    <row r="15" spans="1:35" s="392" customFormat="1" ht="15.6">
      <c r="A15" s="470" t="s">
        <v>702</v>
      </c>
      <c r="B15" s="523"/>
      <c r="C15" s="471"/>
      <c r="D15" s="1002"/>
      <c r="E15" s="474"/>
      <c r="F15" s="474"/>
      <c r="G15" s="464"/>
      <c r="H15" s="444"/>
      <c r="I15" s="444"/>
      <c r="K15" s="443"/>
      <c r="L15" s="559"/>
      <c r="M15" s="559"/>
      <c r="N15" s="559"/>
      <c r="O15" s="559"/>
      <c r="P15" s="444"/>
      <c r="Q15" s="444"/>
      <c r="R15" s="444"/>
      <c r="S15" s="444"/>
      <c r="T15" s="444"/>
      <c r="U15" s="444"/>
      <c r="V15" s="444"/>
      <c r="W15" s="444"/>
      <c r="X15" s="444"/>
      <c r="Y15" s="444"/>
      <c r="Z15" s="444"/>
      <c r="AA15" s="444"/>
      <c r="AB15" s="444"/>
      <c r="AC15" s="444"/>
      <c r="AD15" s="444"/>
      <c r="AE15" s="444"/>
      <c r="AF15" s="444"/>
    </row>
    <row r="16" spans="1:35" s="392" customFormat="1">
      <c r="A16" s="377" t="s">
        <v>703</v>
      </c>
      <c r="B16" s="523" t="s">
        <v>696</v>
      </c>
      <c r="C16" s="471"/>
      <c r="D16" s="473">
        <v>38.28</v>
      </c>
      <c r="E16" s="444">
        <v>42.28</v>
      </c>
      <c r="F16" s="444">
        <v>47.782735275413174</v>
      </c>
      <c r="G16" s="444">
        <v>23.3</v>
      </c>
      <c r="H16" s="444">
        <v>21.3</v>
      </c>
      <c r="I16" s="444">
        <v>26.8</v>
      </c>
      <c r="K16" s="443">
        <v>21.2</v>
      </c>
      <c r="L16" s="559">
        <v>45.61</v>
      </c>
      <c r="M16" s="559">
        <v>43.9</v>
      </c>
      <c r="N16" s="559">
        <v>28.57</v>
      </c>
      <c r="O16" s="559">
        <v>33.955397019968295</v>
      </c>
      <c r="P16" s="444">
        <v>50.49339593800368</v>
      </c>
      <c r="Q16" s="444">
        <v>66.293724560183477</v>
      </c>
      <c r="R16" s="444">
        <v>41.06</v>
      </c>
      <c r="S16" s="444">
        <v>36.92</v>
      </c>
      <c r="T16" s="444">
        <v>39.1</v>
      </c>
      <c r="U16" s="444">
        <v>29.635558069872381</v>
      </c>
      <c r="V16" s="444">
        <v>16</v>
      </c>
      <c r="W16" s="444">
        <v>17.3</v>
      </c>
      <c r="X16" s="444">
        <v>23.2</v>
      </c>
      <c r="Y16" s="444">
        <v>23.2</v>
      </c>
      <c r="Z16" s="444">
        <v>11.6</v>
      </c>
      <c r="AA16" s="444">
        <v>16.899999999999999</v>
      </c>
      <c r="AB16" s="444">
        <v>26.9</v>
      </c>
      <c r="AC16" s="444">
        <v>27.6</v>
      </c>
      <c r="AD16" s="444">
        <v>15.5</v>
      </c>
      <c r="AE16" s="444">
        <v>22.7</v>
      </c>
      <c r="AF16" s="444">
        <v>34.799999999999997</v>
      </c>
    </row>
    <row r="17" spans="1:33" s="392" customFormat="1">
      <c r="A17" s="377" t="s">
        <v>704</v>
      </c>
      <c r="B17" s="523" t="s">
        <v>696</v>
      </c>
      <c r="C17" s="471"/>
      <c r="D17" s="473">
        <v>32</v>
      </c>
      <c r="E17" s="444">
        <v>40.96</v>
      </c>
      <c r="F17" s="444">
        <v>39.147285618761494</v>
      </c>
      <c r="G17" s="444">
        <v>16.5</v>
      </c>
      <c r="H17" s="444">
        <v>16.2</v>
      </c>
      <c r="I17" s="444">
        <v>25.3</v>
      </c>
      <c r="K17" s="443">
        <v>19.350000000000001</v>
      </c>
      <c r="L17" s="559">
        <v>37.32</v>
      </c>
      <c r="M17" s="559">
        <v>39.25</v>
      </c>
      <c r="N17" s="559">
        <v>24.24</v>
      </c>
      <c r="O17" s="559">
        <v>25.780433614798476</v>
      </c>
      <c r="P17" s="444">
        <v>52.893834997917182</v>
      </c>
      <c r="Q17" s="444">
        <v>54.642770695150872</v>
      </c>
      <c r="R17" s="444">
        <v>16.86</v>
      </c>
      <c r="S17" s="444">
        <v>26.69</v>
      </c>
      <c r="T17" s="444">
        <v>36.700000000000003</v>
      </c>
      <c r="U17" s="444">
        <v>22.91954785328323</v>
      </c>
      <c r="V17" s="444">
        <v>9.9</v>
      </c>
      <c r="W17" s="444">
        <v>11.4</v>
      </c>
      <c r="X17" s="444">
        <v>16</v>
      </c>
      <c r="Y17" s="444">
        <v>11.5</v>
      </c>
      <c r="Z17" s="444">
        <v>6.4</v>
      </c>
      <c r="AA17" s="444">
        <v>7.8</v>
      </c>
      <c r="AB17" s="444">
        <v>25.9</v>
      </c>
      <c r="AC17" s="444">
        <v>22.7</v>
      </c>
      <c r="AD17" s="444">
        <v>16.600000000000001</v>
      </c>
      <c r="AE17" s="444">
        <v>15.3</v>
      </c>
      <c r="AF17" s="444">
        <v>32.5</v>
      </c>
    </row>
    <row r="18" spans="1:33" s="392" customFormat="1" ht="15.6">
      <c r="A18" s="470" t="s">
        <v>705</v>
      </c>
      <c r="B18" s="523" t="s">
        <v>696</v>
      </c>
      <c r="C18" s="471"/>
      <c r="D18" s="473">
        <v>18.2</v>
      </c>
      <c r="E18" s="444">
        <v>27</v>
      </c>
      <c r="F18" s="444">
        <f>AVERAGE(Q18:T18)</f>
        <v>30.933333333333334</v>
      </c>
      <c r="G18" s="444">
        <v>13.73678172417374</v>
      </c>
      <c r="H18" s="444">
        <v>9.9</v>
      </c>
      <c r="I18" s="444">
        <v>12.56</v>
      </c>
      <c r="K18" s="473">
        <v>17.100000000000001</v>
      </c>
      <c r="L18" s="559">
        <v>19.3</v>
      </c>
      <c r="M18" s="559">
        <v>27</v>
      </c>
      <c r="N18" s="559">
        <v>21.3</v>
      </c>
      <c r="O18" s="559">
        <v>21.4</v>
      </c>
      <c r="P18" s="444">
        <v>38.4</v>
      </c>
      <c r="Q18" s="444">
        <v>45.4</v>
      </c>
      <c r="R18" s="444" t="s">
        <v>706</v>
      </c>
      <c r="S18" s="444">
        <v>23.2</v>
      </c>
      <c r="T18" s="444">
        <v>24.2</v>
      </c>
      <c r="U18" s="444">
        <v>19.900000000000002</v>
      </c>
      <c r="V18" s="444">
        <v>13.1</v>
      </c>
      <c r="W18" s="444">
        <v>10.9</v>
      </c>
      <c r="X18" s="444">
        <v>11.1</v>
      </c>
      <c r="Y18" s="444">
        <v>9.6999999999999993</v>
      </c>
      <c r="Z18" s="444">
        <v>9</v>
      </c>
      <c r="AA18" s="444">
        <v>9.1</v>
      </c>
      <c r="AB18" s="444">
        <v>11.8</v>
      </c>
      <c r="AC18" s="444">
        <v>12.2</v>
      </c>
      <c r="AD18" s="444">
        <v>10.4</v>
      </c>
      <c r="AE18" s="444">
        <v>10.9</v>
      </c>
      <c r="AF18" s="444">
        <v>16.7</v>
      </c>
    </row>
    <row r="19" spans="1:33">
      <c r="A19" s="126" t="s">
        <v>707</v>
      </c>
      <c r="B19" s="524"/>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row>
    <row r="20" spans="1:33">
      <c r="A20" s="126" t="s">
        <v>708</v>
      </c>
      <c r="B20" s="524"/>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row>
    <row r="21" spans="1:33">
      <c r="A21" s="126" t="s">
        <v>709</v>
      </c>
      <c r="B21" s="524"/>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row>
    <row r="22" spans="1:33">
      <c r="A22" s="176" t="s">
        <v>710</v>
      </c>
      <c r="B22" s="524"/>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row>
    <row r="23" spans="1:33">
      <c r="A23" s="176"/>
      <c r="B23" s="524"/>
      <c r="C23" s="481"/>
      <c r="D23" s="481"/>
      <c r="E23" s="493"/>
      <c r="F23" s="493"/>
      <c r="G23" s="493"/>
      <c r="H23" s="493"/>
      <c r="I23" s="493"/>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row>
    <row r="24" spans="1:33">
      <c r="A24" s="481"/>
      <c r="B24" s="524"/>
      <c r="C24" s="481"/>
      <c r="D24" s="481"/>
      <c r="E24" s="493"/>
      <c r="F24" s="493"/>
      <c r="G24" s="493"/>
      <c r="H24" s="493"/>
      <c r="I24" s="493"/>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81"/>
    </row>
    <row r="25" spans="1:33">
      <c r="A25" s="481"/>
      <c r="B25" s="524"/>
      <c r="C25" s="481"/>
      <c r="D25" s="481"/>
      <c r="E25" s="493"/>
      <c r="F25" s="493"/>
      <c r="G25" s="493"/>
      <c r="H25" s="493"/>
      <c r="I25" s="493"/>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81"/>
    </row>
    <row r="26" spans="1:33">
      <c r="A26" s="481"/>
      <c r="B26" s="524"/>
      <c r="C26" s="481"/>
      <c r="D26" s="481"/>
      <c r="E26" s="493"/>
      <c r="F26" s="493"/>
      <c r="G26" s="493"/>
      <c r="H26" s="493"/>
      <c r="I26" s="493"/>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81"/>
    </row>
    <row r="27" spans="1:33">
      <c r="A27" s="481"/>
      <c r="B27" s="524"/>
      <c r="C27" s="481"/>
      <c r="D27" s="481"/>
      <c r="E27" s="493"/>
      <c r="F27" s="493"/>
      <c r="G27" s="493"/>
      <c r="H27" s="493"/>
      <c r="I27" s="493"/>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81"/>
    </row>
    <row r="28" spans="1:33">
      <c r="A28" s="481"/>
      <c r="B28" s="524"/>
      <c r="C28" s="481"/>
      <c r="D28" s="481"/>
      <c r="E28" s="493"/>
      <c r="F28" s="493"/>
      <c r="G28" s="493"/>
      <c r="H28" s="493"/>
      <c r="I28" s="493"/>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81"/>
    </row>
    <row r="29" spans="1:33">
      <c r="A29" s="481"/>
      <c r="B29" s="524"/>
      <c r="C29" s="481"/>
      <c r="D29" s="481"/>
      <c r="E29" s="493"/>
      <c r="F29" s="493"/>
      <c r="G29" s="493"/>
      <c r="H29" s="493"/>
      <c r="I29" s="493"/>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81"/>
    </row>
    <row r="30" spans="1:33">
      <c r="A30" s="481"/>
      <c r="B30" s="524"/>
      <c r="C30" s="481"/>
      <c r="D30" s="481"/>
      <c r="E30" s="493"/>
      <c r="F30" s="493"/>
      <c r="G30" s="493"/>
      <c r="H30" s="493"/>
      <c r="I30" s="493"/>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81"/>
    </row>
    <row r="31" spans="1:33">
      <c r="A31" s="481"/>
      <c r="B31" s="524"/>
      <c r="C31" s="481"/>
      <c r="D31" s="481"/>
      <c r="E31" s="493"/>
      <c r="F31" s="493"/>
      <c r="G31" s="493"/>
      <c r="H31" s="493"/>
      <c r="I31" s="493"/>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81"/>
    </row>
    <row r="32" spans="1:33">
      <c r="A32" s="481"/>
      <c r="B32" s="524"/>
      <c r="C32" s="481"/>
      <c r="D32" s="481"/>
      <c r="E32" s="493"/>
      <c r="F32" s="493"/>
      <c r="G32" s="493"/>
      <c r="H32" s="493"/>
      <c r="I32" s="493"/>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81"/>
    </row>
    <row r="33" spans="5:33">
      <c r="E33" s="493"/>
      <c r="F33" s="493"/>
      <c r="G33" s="493"/>
      <c r="H33" s="493"/>
      <c r="I33" s="493"/>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81"/>
    </row>
    <row r="34" spans="5:33">
      <c r="E34" s="493"/>
      <c r="F34" s="493"/>
      <c r="G34" s="493"/>
      <c r="H34" s="493"/>
      <c r="I34" s="493"/>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81"/>
    </row>
    <row r="35" spans="5:33">
      <c r="E35" s="493"/>
      <c r="F35" s="493"/>
      <c r="G35" s="493"/>
      <c r="H35" s="493"/>
      <c r="I35" s="493"/>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81"/>
    </row>
    <row r="36" spans="5:33">
      <c r="E36" s="493"/>
      <c r="F36" s="493"/>
      <c r="G36" s="493"/>
      <c r="H36" s="493"/>
      <c r="I36" s="493"/>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81"/>
    </row>
    <row r="37" spans="5:33">
      <c r="E37" s="493"/>
      <c r="F37" s="493"/>
      <c r="G37" s="493"/>
      <c r="H37" s="493"/>
      <c r="I37" s="493"/>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81"/>
    </row>
    <row r="38" spans="5:33">
      <c r="E38" s="481"/>
      <c r="F38" s="481"/>
      <c r="G38" s="481"/>
      <c r="H38" s="481"/>
      <c r="I38" s="481"/>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81"/>
    </row>
    <row r="39" spans="5:33">
      <c r="E39" s="481"/>
      <c r="F39" s="481"/>
      <c r="G39" s="481"/>
      <c r="H39" s="481"/>
      <c r="I39" s="481"/>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81"/>
    </row>
    <row r="40" spans="5:33">
      <c r="E40" s="481"/>
      <c r="F40" s="481"/>
      <c r="G40" s="481"/>
      <c r="H40" s="481"/>
      <c r="I40" s="481"/>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81"/>
    </row>
    <row r="41" spans="5:33">
      <c r="E41" s="481"/>
      <c r="F41" s="481"/>
      <c r="G41" s="481"/>
      <c r="H41" s="481"/>
      <c r="I41" s="481"/>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81"/>
    </row>
    <row r="42" spans="5:33">
      <c r="E42" s="481"/>
      <c r="F42" s="481"/>
      <c r="G42" s="481"/>
      <c r="H42" s="481"/>
      <c r="I42" s="481"/>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81"/>
    </row>
    <row r="43" spans="5:33">
      <c r="E43" s="481"/>
      <c r="F43" s="481"/>
      <c r="G43" s="481"/>
      <c r="H43" s="481"/>
      <c r="I43" s="481"/>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81"/>
    </row>
    <row r="44" spans="5:33">
      <c r="E44" s="481"/>
      <c r="F44" s="481"/>
      <c r="G44" s="481"/>
      <c r="H44" s="481"/>
      <c r="I44" s="481"/>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81"/>
    </row>
    <row r="45" spans="5:33">
      <c r="E45" s="481"/>
      <c r="F45" s="481"/>
      <c r="G45" s="481"/>
      <c r="H45" s="481"/>
      <c r="I45" s="481"/>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81"/>
    </row>
    <row r="46" spans="5:33">
      <c r="E46" s="481"/>
      <c r="F46" s="481"/>
      <c r="G46" s="481"/>
      <c r="H46" s="481"/>
      <c r="I46" s="481"/>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81"/>
    </row>
    <row r="47" spans="5:33">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row>
    <row r="48" spans="5:33">
      <c r="E48" s="481"/>
      <c r="F48" s="481"/>
      <c r="G48" s="481"/>
      <c r="H48" s="481"/>
      <c r="I48" s="481"/>
      <c r="J48" s="481"/>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81"/>
    </row>
    <row r="49" spans="11:33">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81"/>
    </row>
    <row r="50" spans="11:33">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81"/>
    </row>
    <row r="51" spans="11:33">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81"/>
    </row>
    <row r="52" spans="11:33">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81"/>
    </row>
    <row r="53" spans="11:33">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81"/>
    </row>
    <row r="54" spans="11:33">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row>
    <row r="55" spans="11:33">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row>
    <row r="56" spans="11:33">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row>
    <row r="57" spans="11:33">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row>
    <row r="58" spans="11:33">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row>
    <row r="59" spans="11:33">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row>
    <row r="60" spans="11:33">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row>
    <row r="61" spans="11:33">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row>
    <row r="62" spans="11:33">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row>
    <row r="63" spans="11:33">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row>
    <row r="64" spans="11:33">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row>
    <row r="65" spans="8:33">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row>
    <row r="66" spans="8:33">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1"/>
    </row>
    <row r="67" spans="8:33">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row>
    <row r="68" spans="8:33">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row>
    <row r="69" spans="8:33">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row>
    <row r="70" spans="8:33">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row>
    <row r="71" spans="8:33">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row>
    <row r="72" spans="8:33">
      <c r="H72" s="478"/>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row>
  </sheetData>
  <mergeCells count="7">
    <mergeCell ref="Y2:AA2"/>
    <mergeCell ref="AB2:AD2"/>
    <mergeCell ref="AE2:AF2"/>
    <mergeCell ref="F2:H2"/>
    <mergeCell ref="I2:J2"/>
    <mergeCell ref="S2:U2"/>
    <mergeCell ref="V2:X2"/>
  </mergeCells>
  <phoneticPr fontId="72" type="noConversion"/>
  <conditionalFormatting sqref="F38:I48">
    <cfRule type="containsText" dxfId="1" priority="2" operator="containsText" text="FALSE">
      <formula>NOT(ISERROR(SEARCH("FALSE",F38)))</formula>
    </cfRule>
  </conditionalFormatting>
  <conditionalFormatting sqref="E38:E48">
    <cfRule type="containsText" dxfId="0" priority="1" operator="containsText" text="FALSE">
      <formula>NOT(ISERROR(SEARCH("FALSE",E38)))</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AF30-DC30-40C2-8A67-1016888975F0}">
  <sheetPr codeName="Sheet14"/>
  <dimension ref="A1:O28"/>
  <sheetViews>
    <sheetView zoomScaleNormal="100" workbookViewId="0">
      <selection activeCell="A16" sqref="A16"/>
    </sheetView>
  </sheetViews>
  <sheetFormatPr defaultColWidth="9.109375" defaultRowHeight="14.85" customHeight="1"/>
  <cols>
    <col min="1" max="1" width="112" style="3" customWidth="1"/>
    <col min="2" max="2" width="12.5546875" style="3" customWidth="1"/>
    <col min="3" max="16384" width="9.109375" style="3"/>
  </cols>
  <sheetData>
    <row r="1" spans="1:15" s="11" customFormat="1" ht="39.9" customHeight="1">
      <c r="A1" s="67" t="s">
        <v>11</v>
      </c>
    </row>
    <row r="2" spans="1:15" s="11" customFormat="1" ht="39.9" customHeight="1" thickBot="1">
      <c r="A2" s="534" t="s">
        <v>1155</v>
      </c>
    </row>
    <row r="3" spans="1:15" ht="14.85" customHeight="1">
      <c r="A3" s="1163" t="s">
        <v>711</v>
      </c>
      <c r="B3" s="11"/>
      <c r="C3" s="11"/>
    </row>
    <row r="4" spans="1:15" ht="14.85" customHeight="1">
      <c r="A4" s="1164"/>
      <c r="C4" s="100"/>
      <c r="D4" s="100"/>
      <c r="E4" s="100"/>
      <c r="F4" s="100"/>
      <c r="G4" s="100"/>
      <c r="H4" s="100"/>
      <c r="I4" s="100"/>
      <c r="J4" s="100"/>
      <c r="K4" s="100"/>
      <c r="L4" s="100"/>
    </row>
    <row r="5" spans="1:15" ht="14.85" customHeight="1">
      <c r="A5" s="1164"/>
      <c r="C5" s="100"/>
      <c r="D5" s="100"/>
      <c r="E5" s="100"/>
      <c r="F5" s="100"/>
      <c r="G5" s="100"/>
      <c r="H5" s="100"/>
      <c r="I5" s="100"/>
      <c r="J5" s="100"/>
      <c r="K5" s="100"/>
      <c r="L5" s="100"/>
    </row>
    <row r="6" spans="1:15" ht="14.85" customHeight="1">
      <c r="A6" s="1164"/>
      <c r="C6" s="100"/>
      <c r="D6" s="100"/>
      <c r="E6" s="100"/>
      <c r="F6" s="100"/>
      <c r="G6" s="100"/>
      <c r="H6" s="100"/>
      <c r="I6" s="100"/>
      <c r="J6" s="100"/>
      <c r="K6" s="100"/>
      <c r="L6" s="100"/>
    </row>
    <row r="7" spans="1:15" ht="14.85" customHeight="1">
      <c r="A7" s="1164"/>
      <c r="C7" s="100"/>
      <c r="D7" s="100"/>
      <c r="E7" s="100"/>
      <c r="F7" s="100"/>
      <c r="G7" s="100"/>
      <c r="H7" s="100"/>
      <c r="I7" s="100"/>
      <c r="J7" s="100"/>
      <c r="K7" s="100"/>
      <c r="L7" s="100"/>
    </row>
    <row r="8" spans="1:15" ht="14.85" customHeight="1">
      <c r="A8" s="1164"/>
      <c r="C8" s="100"/>
      <c r="D8" s="100"/>
      <c r="E8" s="100"/>
      <c r="F8" s="100"/>
      <c r="G8" s="100"/>
      <c r="H8" s="100"/>
      <c r="I8" s="100"/>
      <c r="J8" s="100"/>
      <c r="K8" s="100"/>
      <c r="L8" s="100"/>
    </row>
    <row r="9" spans="1:15" ht="14.85" customHeight="1">
      <c r="A9" s="1164"/>
      <c r="C9" s="100"/>
      <c r="D9" s="100"/>
      <c r="E9" s="100"/>
      <c r="F9" s="100"/>
      <c r="G9" s="100"/>
      <c r="H9" s="100"/>
      <c r="I9" s="100"/>
      <c r="J9" s="100"/>
      <c r="K9" s="100"/>
      <c r="L9" s="100"/>
    </row>
    <row r="10" spans="1:15" ht="14.85" customHeight="1">
      <c r="A10" s="1164"/>
      <c r="C10" s="100"/>
      <c r="D10" s="100"/>
      <c r="E10" s="100"/>
      <c r="F10" s="100"/>
      <c r="G10" s="100"/>
      <c r="H10" s="100"/>
      <c r="I10" s="100"/>
      <c r="J10" s="100"/>
      <c r="K10" s="100"/>
      <c r="L10" s="100"/>
    </row>
    <row r="11" spans="1:15" ht="14.85" customHeight="1">
      <c r="A11" s="32"/>
      <c r="F11" s="100"/>
      <c r="G11" s="100"/>
      <c r="H11" s="100"/>
      <c r="I11" s="100"/>
      <c r="J11" s="100"/>
      <c r="K11" s="100"/>
      <c r="L11" s="100"/>
      <c r="M11" s="100"/>
      <c r="N11" s="100"/>
      <c r="O11" s="100"/>
    </row>
    <row r="12" spans="1:15" ht="14.85" customHeight="1">
      <c r="A12" s="32"/>
      <c r="F12" s="100"/>
      <c r="G12" s="100"/>
      <c r="H12" s="100"/>
      <c r="I12" s="100"/>
      <c r="J12" s="100"/>
      <c r="K12" s="100"/>
      <c r="L12" s="100"/>
      <c r="M12" s="100"/>
      <c r="N12" s="100"/>
      <c r="O12" s="100"/>
    </row>
    <row r="13" spans="1:15" ht="14.85" customHeight="1">
      <c r="A13" s="32"/>
      <c r="F13" s="100"/>
      <c r="G13" s="100"/>
      <c r="H13" s="100"/>
      <c r="I13" s="100"/>
      <c r="J13" s="100"/>
      <c r="K13" s="100"/>
      <c r="L13" s="100"/>
      <c r="M13" s="100"/>
      <c r="N13" s="100"/>
      <c r="O13" s="100"/>
    </row>
    <row r="14" spans="1:15" ht="14.85" customHeight="1">
      <c r="A14" s="32"/>
      <c r="F14" s="100"/>
      <c r="G14" s="100"/>
      <c r="H14" s="100"/>
      <c r="I14" s="100"/>
      <c r="J14" s="100"/>
      <c r="K14" s="100"/>
      <c r="L14" s="100"/>
      <c r="M14" s="100"/>
      <c r="N14" s="100"/>
      <c r="O14" s="100"/>
    </row>
    <row r="15" spans="1:15" ht="14.85" customHeight="1">
      <c r="A15" s="32"/>
      <c r="F15" s="100"/>
      <c r="G15" s="100"/>
      <c r="H15" s="100"/>
      <c r="I15" s="100"/>
      <c r="J15" s="100"/>
      <c r="K15" s="100"/>
      <c r="L15" s="100"/>
      <c r="M15" s="100"/>
      <c r="N15" s="100"/>
      <c r="O15" s="100"/>
    </row>
    <row r="16" spans="1:15" ht="14.85" customHeight="1">
      <c r="A16" s="32"/>
      <c r="F16" s="100"/>
      <c r="G16" s="100"/>
      <c r="H16" s="100"/>
      <c r="I16" s="100"/>
      <c r="J16" s="100"/>
      <c r="K16" s="100"/>
      <c r="L16" s="100"/>
      <c r="M16" s="100"/>
      <c r="N16" s="100"/>
      <c r="O16" s="100"/>
    </row>
    <row r="17" spans="1:15" ht="14.85" customHeight="1">
      <c r="A17" s="32"/>
      <c r="F17" s="100"/>
      <c r="G17" s="100"/>
      <c r="H17" s="100"/>
      <c r="I17" s="100"/>
      <c r="J17" s="100"/>
      <c r="K17" s="100"/>
      <c r="L17" s="100"/>
      <c r="M17" s="100"/>
      <c r="N17" s="100"/>
      <c r="O17" s="100"/>
    </row>
    <row r="18" spans="1:15" ht="14.85" customHeight="1">
      <c r="A18" s="32"/>
      <c r="F18" s="100"/>
      <c r="G18" s="100"/>
      <c r="H18" s="100"/>
      <c r="I18" s="100"/>
      <c r="J18" s="100"/>
      <c r="K18" s="100"/>
      <c r="L18" s="100"/>
      <c r="M18" s="100"/>
      <c r="N18" s="100"/>
      <c r="O18" s="100"/>
    </row>
    <row r="19" spans="1:15" ht="14.85" customHeight="1">
      <c r="A19" s="32"/>
      <c r="F19" s="100"/>
      <c r="G19" s="100"/>
      <c r="H19" s="100"/>
      <c r="I19" s="100"/>
      <c r="J19" s="100"/>
      <c r="K19" s="100"/>
      <c r="L19" s="100"/>
      <c r="M19" s="100"/>
      <c r="N19" s="100"/>
      <c r="O19" s="100"/>
    </row>
    <row r="20" spans="1:15" ht="14.85" customHeight="1">
      <c r="A20" s="32"/>
      <c r="F20" s="100"/>
      <c r="G20" s="100"/>
      <c r="H20" s="100"/>
      <c r="I20" s="100"/>
      <c r="J20" s="100"/>
      <c r="K20" s="100"/>
      <c r="L20" s="100"/>
      <c r="M20" s="100"/>
      <c r="N20" s="100"/>
      <c r="O20" s="100"/>
    </row>
    <row r="21" spans="1:15" ht="14.85" customHeight="1">
      <c r="A21" s="32"/>
      <c r="F21" s="100"/>
      <c r="G21" s="100"/>
      <c r="H21" s="100"/>
      <c r="I21" s="100"/>
      <c r="J21" s="100"/>
      <c r="K21" s="100"/>
      <c r="L21" s="100"/>
      <c r="M21" s="100"/>
      <c r="N21" s="100"/>
      <c r="O21" s="100"/>
    </row>
    <row r="22" spans="1:15" ht="14.85" customHeight="1">
      <c r="A22" s="32"/>
      <c r="F22" s="100"/>
      <c r="G22" s="100"/>
      <c r="H22" s="100"/>
      <c r="I22" s="100"/>
      <c r="J22" s="100"/>
      <c r="K22" s="100"/>
      <c r="L22" s="100"/>
      <c r="M22" s="100"/>
      <c r="N22" s="100"/>
      <c r="O22" s="100"/>
    </row>
    <row r="23" spans="1:15" ht="14.85" customHeight="1">
      <c r="A23" s="32"/>
      <c r="F23" s="100"/>
      <c r="G23" s="100"/>
      <c r="H23" s="100"/>
      <c r="I23" s="100"/>
      <c r="J23" s="100"/>
      <c r="K23" s="100"/>
      <c r="L23" s="100"/>
      <c r="M23" s="100"/>
      <c r="N23" s="100"/>
      <c r="O23" s="100"/>
    </row>
    <row r="24" spans="1:15" ht="14.85" customHeight="1">
      <c r="A24" s="32"/>
      <c r="F24" s="100"/>
      <c r="G24" s="100"/>
      <c r="H24" s="100"/>
      <c r="I24" s="100"/>
      <c r="J24" s="100"/>
      <c r="K24" s="100"/>
      <c r="L24" s="100"/>
      <c r="M24" s="100"/>
      <c r="N24" s="100"/>
      <c r="O24" s="100"/>
    </row>
    <row r="25" spans="1:15" ht="14.85" customHeight="1">
      <c r="A25" s="32"/>
      <c r="F25" s="100"/>
      <c r="G25" s="100"/>
      <c r="H25" s="100"/>
      <c r="I25" s="100"/>
      <c r="J25" s="100"/>
      <c r="K25" s="100"/>
      <c r="L25" s="100"/>
      <c r="M25" s="100"/>
      <c r="N25" s="100"/>
      <c r="O25" s="100"/>
    </row>
    <row r="26" spans="1:15" ht="14.85" customHeight="1">
      <c r="F26" s="100"/>
      <c r="G26" s="100"/>
      <c r="H26" s="100"/>
      <c r="I26" s="100"/>
      <c r="J26" s="100"/>
      <c r="K26" s="100"/>
      <c r="L26" s="100"/>
      <c r="M26" s="100"/>
      <c r="N26" s="100"/>
      <c r="O26" s="100"/>
    </row>
    <row r="27" spans="1:15" ht="14.85" customHeight="1">
      <c r="F27" s="100"/>
      <c r="G27" s="100"/>
      <c r="H27" s="100"/>
      <c r="I27" s="100"/>
      <c r="J27" s="100"/>
      <c r="K27" s="100"/>
      <c r="L27" s="100"/>
      <c r="M27" s="100"/>
      <c r="N27" s="100"/>
      <c r="O27" s="100"/>
    </row>
    <row r="28" spans="1:15" ht="14.85" customHeight="1">
      <c r="F28" s="100"/>
      <c r="G28" s="100"/>
      <c r="H28" s="100"/>
      <c r="I28" s="100"/>
      <c r="J28" s="100"/>
      <c r="K28" s="100"/>
      <c r="L28" s="100"/>
      <c r="M28" s="100"/>
      <c r="N28" s="100"/>
      <c r="O28" s="100"/>
    </row>
  </sheetData>
  <mergeCells count="1">
    <mergeCell ref="A3:A1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bebb2c01-54b3-4ea4-9cf6-4a4d4f2112d4" xsi:nil="true"/>
    <SharedWithUsers xmlns="37f72f8d-44e0-4f49-ad8c-b71ca2a34452">
      <UserInfo>
        <DisplayName/>
        <AccountId xsi:nil="true"/>
        <AccountType/>
      </UserInfo>
    </SharedWithUsers>
    <lcf76f155ced4ddcb4097134ff3c332f xmlns="bebb2c01-54b3-4ea4-9cf6-4a4d4f2112d4">
      <Terms xmlns="http://schemas.microsoft.com/office/infopath/2007/PartnerControls"/>
    </lcf76f155ced4ddcb4097134ff3c332f>
    <TaxCatchAll xmlns="37f72f8d-44e0-4f49-ad8c-b71ca2a344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33F92CA1A45B4CBDC07365299C146E" ma:contentTypeVersion="15" ma:contentTypeDescription="Create a new document." ma:contentTypeScope="" ma:versionID="379d4b86d4adf90ceda9234a283fe3df">
  <xsd:schema xmlns:xsd="http://www.w3.org/2001/XMLSchema" xmlns:xs="http://www.w3.org/2001/XMLSchema" xmlns:p="http://schemas.microsoft.com/office/2006/metadata/properties" xmlns:ns2="bebb2c01-54b3-4ea4-9cf6-4a4d4f2112d4" xmlns:ns3="37f72f8d-44e0-4f49-ad8c-b71ca2a34452" targetNamespace="http://schemas.microsoft.com/office/2006/metadata/properties" ma:root="true" ma:fieldsID="5a60e1a701e01f6ca09dc00e0de2589c" ns2:_="" ns3:_="">
    <xsd:import namespace="bebb2c01-54b3-4ea4-9cf6-4a4d4f2112d4"/>
    <xsd:import namespace="37f72f8d-44e0-4f49-ad8c-b71ca2a344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b2c01-54b3-4ea4-9cf6-4a4d4f21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b7d3c24-1b46-436d-893a-ba04330708c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72f8d-44e0-4f49-ad8c-b71ca2a3445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9e0d6ef-c9f7-4d01-ba09-5d78afc35dde}" ma:internalName="TaxCatchAll" ma:showField="CatchAllData" ma:web="37f72f8d-44e0-4f49-ad8c-b71ca2a3445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B0F0D2-F7DB-4781-A790-4356AAEF3BF1}">
  <ds:schemaRefs>
    <ds:schemaRef ds:uri="bebb2c01-54b3-4ea4-9cf6-4a4d4f2112d4"/>
    <ds:schemaRef ds:uri="http://schemas.microsoft.com/office/2006/metadata/properties"/>
    <ds:schemaRef ds:uri="http://purl.org/dc/elements/1.1/"/>
    <ds:schemaRef ds:uri="37f72f8d-44e0-4f49-ad8c-b71ca2a34452"/>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2C3E7089-6347-46D0-B971-9616084A8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b2c01-54b3-4ea4-9cf6-4a4d4f2112d4"/>
    <ds:schemaRef ds:uri="37f72f8d-44e0-4f49-ad8c-b71ca2a344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1DCC93-8DCA-422B-B103-B5190E5D57C9}">
  <ds:schemaRefs>
    <ds:schemaRef ds:uri="http://schemas.microsoft.com/sharepoint/v3/contenttype/forms"/>
  </ds:schemaRefs>
</ds:datastoreItem>
</file>

<file path=docMetadata/LabelInfo.xml><?xml version="1.0" encoding="utf-8"?>
<clbl:labelList xmlns:clbl="http://schemas.microsoft.com/office/2020/mipLabelMetadata">
  <clbl:label id="{190751af-2442-49a7-b7b9-9f0bcce858c9}" enabled="1" method="Privileged" siteId="{ea88e983-d65a-47b3-adb4-3e1c6d2110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Kontaktai</vt:lpstr>
      <vt:lpstr>Turinys</vt:lpstr>
      <vt:lpstr>Finansiniai rodikliai</vt:lpstr>
      <vt:lpstr>Suvedimai</vt:lpstr>
      <vt:lpstr>Veiklos rodikliai</vt:lpstr>
      <vt:lpstr>Pgr. finansiniai rodikliai</vt:lpstr>
      <vt:lpstr>II ketv. rezultatai</vt:lpstr>
      <vt:lpstr>Ketvirčių suvestinė</vt:lpstr>
      <vt:lpstr>Žalieji pajėgumai</vt:lpstr>
      <vt:lpstr>Tinklai</vt:lpstr>
      <vt:lpstr>Rezerviniai pajėgumai</vt:lpstr>
      <vt:lpstr>Sprendimai klientams</vt:lpstr>
      <vt:lpstr>Finansinės padėties ataskaita</vt:lpstr>
      <vt:lpstr>Pelno (nuostolių) ataskaita</vt:lpstr>
      <vt:lpstr>Pinigų srautų ataskaita</vt:lpstr>
      <vt:lpstr>Turto knyga&gt;&gt;</vt:lpstr>
      <vt:lpstr>Vėjas ir Saulė</vt:lpstr>
      <vt:lpstr>Vanduo</vt:lpstr>
      <vt:lpstr>Atliekos ir Biomasė</vt:lpstr>
      <vt:lpstr>Apsidraudimo lygis</vt:lpstr>
      <vt:lpstr>Gamtinės dujos</vt:lpstr>
      <vt:lpstr>Istoriniai duomenys&gt;&gt;</vt:lpstr>
      <vt:lpstr>Vėjo ir Saulės duomenys</vt:lpstr>
      <vt:lpstr>Vandens duomenys</vt:lpstr>
      <vt:lpstr>Atliekų ir Biomasės duomenys</vt:lpstr>
      <vt:lpstr>Gamtinių dujų duomenys</vt:lpstr>
      <vt:lpstr>Verslo aplinka</vt:lpstr>
      <vt:lpstr>Teisinė pastaba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2024-02-27T19:15:53Z</dcterms:created>
  <dcterms:modified xsi:type="dcterms:W3CDTF">2024-08-14T06:12:28Z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0751af-2442-49a7-b7b9-9f0bcce858c9_SiteId">
    <vt:lpwstr>ea88e983-d65a-47b3-adb4-3e1c6d2110d2</vt:lpwstr>
  </property>
  <property fmtid="{D5CDD505-2E9C-101B-9397-08002B2CF9AE}" pid="3" name="MSIP_Label_190751af-2442-49a7-b7b9-9f0bcce858c9_Name">
    <vt:lpwstr>Vidaus dokumentai</vt:lpwstr>
  </property>
  <property fmtid="{D5CDD505-2E9C-101B-9397-08002B2CF9AE}" pid="4" name="MSIP_Label_190751af-2442-49a7-b7b9-9f0bcce858c9_Method">
    <vt:lpwstr>Privileged</vt:lpwstr>
  </property>
  <property fmtid="{D5CDD505-2E9C-101B-9397-08002B2CF9AE}" pid="5" name="MSIP_Label_190751af-2442-49a7-b7b9-9f0bcce858c9_SetDate">
    <vt:lpwstr>2022-05-12T14:56:18Z</vt:lpwstr>
  </property>
  <property fmtid="{D5CDD505-2E9C-101B-9397-08002B2CF9AE}" pid="6" name="Order">
    <vt:r8>186400</vt:r8>
  </property>
  <property fmtid="{D5CDD505-2E9C-101B-9397-08002B2CF9AE}" pid="7" name="MSIP_Label_320c693d-44b7-4e16-b3dd-4fcd87401cf5_Enabled">
    <vt:lpwstr>True</vt:lpwstr>
  </property>
  <property fmtid="{D5CDD505-2E9C-101B-9397-08002B2CF9AE}" pid="8" name="MSIP_Label_320c693d-44b7-4e16-b3dd-4fcd87401cf5_Application">
    <vt:lpwstr>Microsoft Azure Information Protection</vt:lpwstr>
  </property>
  <property fmtid="{D5CDD505-2E9C-101B-9397-08002B2CF9AE}" pid="9" name="MediaServiceImageTags">
    <vt:lpwstr/>
  </property>
  <property fmtid="{D5CDD505-2E9C-101B-9397-08002B2CF9AE}" pid="10" name="xd_ProgID">
    <vt:lpwstr/>
  </property>
  <property fmtid="{D5CDD505-2E9C-101B-9397-08002B2CF9AE}" pid="11" name="ContentTypeId">
    <vt:lpwstr>0x0101008933F92CA1A45B4CBDC07365299C146E</vt:lpwstr>
  </property>
  <property fmtid="{D5CDD505-2E9C-101B-9397-08002B2CF9AE}" pid="12" name="MSIP_Label_320c693d-44b7-4e16-b3dd-4fcd87401cf5_SetDate">
    <vt:lpwstr>2021-01-03T18:17:25.5022652Z</vt:lpwstr>
  </property>
  <property fmtid="{D5CDD505-2E9C-101B-9397-08002B2CF9AE}" pid="13" name="ComplianceAssetId">
    <vt:lpwstr/>
  </property>
  <property fmtid="{D5CDD505-2E9C-101B-9397-08002B2CF9AE}" pid="14" name="TemplateUrl">
    <vt:lpwstr/>
  </property>
  <property fmtid="{D5CDD505-2E9C-101B-9397-08002B2CF9AE}" pid="15" name="MSIP_Label_320c693d-44b7-4e16-b3dd-4fcd87401cf5_Owner">
    <vt:lpwstr>Aine.Riffel@ignitis.lt</vt:lpwstr>
  </property>
  <property fmtid="{D5CDD505-2E9C-101B-9397-08002B2CF9AE}" pid="16" name="MSIP_Label_320c693d-44b7-4e16-b3dd-4fcd87401cf5_Extended_MSFT_Method">
    <vt:lpwstr>Manual</vt:lpwstr>
  </property>
  <property fmtid="{D5CDD505-2E9C-101B-9397-08002B2CF9AE}" pid="17" name="_ExtendedDescription">
    <vt:lpwstr/>
  </property>
  <property fmtid="{D5CDD505-2E9C-101B-9397-08002B2CF9AE}" pid="18" name="MSIP_Label_190751af-2442-49a7-b7b9-9f0bcce858c9_ContentBits">
    <vt:lpwstr>0</vt:lpwstr>
  </property>
  <property fmtid="{D5CDD505-2E9C-101B-9397-08002B2CF9AE}" pid="19" name="xd_Signature">
    <vt:bool>false</vt:bool>
  </property>
  <property fmtid="{D5CDD505-2E9C-101B-9397-08002B2CF9AE}" pid="20" name="MSIP_Label_190751af-2442-49a7-b7b9-9f0bcce858c9_ActionId">
    <vt:lpwstr>07970f6f-39e5-4759-911a-859656f3c74d</vt:lpwstr>
  </property>
  <property fmtid="{D5CDD505-2E9C-101B-9397-08002B2CF9AE}" pid="21" name="MSIP_Label_320c693d-44b7-4e16-b3dd-4fcd87401cf5_Name">
    <vt:lpwstr>Viešo naudojimo</vt:lpwstr>
  </property>
  <property fmtid="{D5CDD505-2E9C-101B-9397-08002B2CF9AE}" pid="22" name="MSIP_Label_320c693d-44b7-4e16-b3dd-4fcd87401cf5_SiteId">
    <vt:lpwstr>ea88e983-d65a-47b3-adb4-3e1c6d2110d2</vt:lpwstr>
  </property>
  <property fmtid="{D5CDD505-2E9C-101B-9397-08002B2CF9AE}" pid="23" name="MSIP_Label_320c693d-44b7-4e16-b3dd-4fcd87401cf5_ActionId">
    <vt:lpwstr>07970f6f-39e5-4759-911a-859656f3c74d</vt:lpwstr>
  </property>
  <property fmtid="{D5CDD505-2E9C-101B-9397-08002B2CF9AE}" pid="24" name="MSIP_Label_190751af-2442-49a7-b7b9-9f0bcce858c9_Enabled">
    <vt:lpwstr>true</vt:lpwstr>
  </property>
  <property fmtid="{D5CDD505-2E9C-101B-9397-08002B2CF9AE}" pid="25" name="TriggerFlowInfo">
    <vt:lpwstr/>
  </property>
</Properties>
</file>